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55" windowWidth="5970" windowHeight="3285" activeTab="2"/>
  </bookViews>
  <sheets>
    <sheet name="2011" sheetId="1" r:id="rId1"/>
    <sheet name="Лист1" sheetId="2" r:id="rId2"/>
    <sheet name="Ан" sheetId="3" r:id="rId3"/>
  </sheets>
  <externalReferences>
    <externalReference r:id="rId6"/>
  </externalReferences>
  <definedNames/>
  <calcPr fullCalcOnLoad="1" fullPrecision="0"/>
</workbook>
</file>

<file path=xl/sharedStrings.xml><?xml version="1.0" encoding="utf-8"?>
<sst xmlns="http://schemas.openxmlformats.org/spreadsheetml/2006/main" count="98" uniqueCount="78">
  <si>
    <t>№ п\п</t>
  </si>
  <si>
    <t>Единица измерения</t>
  </si>
  <si>
    <t>ОАО "ПК "Вологодский"</t>
  </si>
  <si>
    <t>Амортизация</t>
  </si>
  <si>
    <t>Электроэнергия</t>
  </si>
  <si>
    <t>Численность</t>
  </si>
  <si>
    <t>чел.</t>
  </si>
  <si>
    <t>№ п/п</t>
  </si>
  <si>
    <t>Наименование</t>
  </si>
  <si>
    <t>куб. м</t>
  </si>
  <si>
    <t>Тарифообразование:</t>
  </si>
  <si>
    <t>Оплата труда, с резервом на отпуск</t>
  </si>
  <si>
    <t>руб</t>
  </si>
  <si>
    <t xml:space="preserve">руб </t>
  </si>
  <si>
    <t>Текущий ремонт и обслуживание сетей</t>
  </si>
  <si>
    <t>Цеховые расходы</t>
  </si>
  <si>
    <t>Итого расходов:</t>
  </si>
  <si>
    <t>Цеховая себестоимость</t>
  </si>
  <si>
    <t>Общехозяйственные расходы</t>
  </si>
  <si>
    <t>Общехозяйственные на  1 м.куб</t>
  </si>
  <si>
    <t>Производственная себестоимость</t>
  </si>
  <si>
    <t>руб/куб.м</t>
  </si>
  <si>
    <t>Рентабельность</t>
  </si>
  <si>
    <t>%</t>
  </si>
  <si>
    <t xml:space="preserve">Тариф </t>
  </si>
  <si>
    <t>Средняя з/плата</t>
  </si>
  <si>
    <t xml:space="preserve">руб./чел./   </t>
  </si>
  <si>
    <t>Потребленная э/энергия</t>
  </si>
  <si>
    <t>кВт/час</t>
  </si>
  <si>
    <t>Средний тариф на э/энергию</t>
  </si>
  <si>
    <t>руб./кВт/час</t>
  </si>
  <si>
    <t>Цена за единицу</t>
  </si>
  <si>
    <t>Сброс стоков на очистку</t>
  </si>
  <si>
    <t>в т.ч. от сторонних  организаций</t>
  </si>
  <si>
    <t>то же в %</t>
  </si>
  <si>
    <t>Экспертиза</t>
  </si>
  <si>
    <t>Стоимость экспертизы на 1 м.куб</t>
  </si>
  <si>
    <t>Прибыль по расчету</t>
  </si>
  <si>
    <t>Всего расходов по полной себестоимости на сторону</t>
  </si>
  <si>
    <t>В т.ч.</t>
  </si>
  <si>
    <t>Техника безопасности</t>
  </si>
  <si>
    <t>Затраты на проведение анализов</t>
  </si>
  <si>
    <t>Удельный расход эл.энергии</t>
  </si>
  <si>
    <t>кВт/час\м.куб</t>
  </si>
  <si>
    <t>Начисления 26,8%</t>
  </si>
  <si>
    <t>Налог на обьем стоков,аренда земельного участка</t>
  </si>
  <si>
    <t>факт  2009</t>
  </si>
  <si>
    <t>Расчетная выручка</t>
  </si>
  <si>
    <t>Сверхнормативный сброс</t>
  </si>
  <si>
    <t>в т.ч. от бюджетных  организаций</t>
  </si>
  <si>
    <t>в т.ч. от прочих  организаций</t>
  </si>
  <si>
    <t>в т.ч. от населения</t>
  </si>
  <si>
    <t xml:space="preserve">Информация </t>
  </si>
  <si>
    <t>за 2009 год</t>
  </si>
  <si>
    <t>затратах на очистку сточных вод по  ОАО "ПК "Вологодский"</t>
  </si>
  <si>
    <t>Утвержденный тариф на 2009г  решение совета г Кадников №180 от 28.11.2008</t>
  </si>
  <si>
    <t>Утвержденный тариф на 2010г решение совета г Кадников №15 от 18.12.2009</t>
  </si>
  <si>
    <t>Количество проб, выявивших несоответствие холодной воды СанПин 2.1.41074-01</t>
  </si>
  <si>
    <t>Общее количество проведенных проб  на сбросе сточных вод за 2009г</t>
  </si>
  <si>
    <t>о колличестве проведенных проб на сбросе сточных вод за 2009год</t>
  </si>
  <si>
    <t>Взвешенные вещества</t>
  </si>
  <si>
    <t>БПК 5</t>
  </si>
  <si>
    <t>Аммоний ион</t>
  </si>
  <si>
    <t>Нитрит-анион</t>
  </si>
  <si>
    <t>Фосфаты (по Р)</t>
  </si>
  <si>
    <t>Нефтепродукты</t>
  </si>
  <si>
    <t>Микробиология</t>
  </si>
  <si>
    <t>Количество проб, выявивших несоответствие очищеннных сточных вод нормативно допустимому сбросу сточных вод</t>
  </si>
  <si>
    <t>АНКЕТА</t>
  </si>
  <si>
    <t>1. Открытое акционерное общество Пищевой комбинат "Вологодский". Зарегистрировано 19 марта 1998 года Постановлением Администрации г. Сокол Вологодской области. Регистрационный № 217. Форма собственности частная.</t>
  </si>
  <si>
    <t>2. 162107, Вологодская область,Сокольский район, г. Кадников, ул. Механизаторов, д. 1. Телефон    ( 233 ) 4-10-09, 4-11-43. Факс 4-11-85. ИНН 3527000555. Коды: ОКПО - 00867213, ОКНХ - 18191, 18151.</t>
  </si>
  <si>
    <t>3. Генеральный директор Костяшов Вадим Валентинович, телефон ( 233 ) 4-11-85.</t>
  </si>
  <si>
    <t>6. Количество аварий на системах водоснабжения в 2009г -0ед/км</t>
  </si>
  <si>
    <t xml:space="preserve"> организации оказывающей услуги в сфере водоотведения и очистки сточных вод</t>
  </si>
  <si>
    <t>5. Установленная производственная мощность 0.2 тыс м.куб в сутки</t>
  </si>
  <si>
    <t>4. Протяженность трубопроводов воды 1.9 км.</t>
  </si>
  <si>
    <t>7. Среднегодовая стоимомть основных фондов производственных мощностей канализации 800 т.руб</t>
  </si>
  <si>
    <t>Наименование показателей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</si>
</sst>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[$-FC19]d\ mmmm\ yyyy\ &quot;г.&quot;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top" wrapText="1"/>
    </xf>
    <xf numFmtId="3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justify"/>
    </xf>
    <xf numFmtId="0" fontId="0" fillId="0" borderId="0" xfId="0" applyBorder="1" applyAlignment="1">
      <alignment wrapText="1"/>
    </xf>
    <xf numFmtId="4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4;&#1073;&#1097;&#1072;&#1103;\&#1050;&#1086;&#1090;&#1077;&#1083;&#1100;&#1085;&#1072;&#1103;\2011\&#1042;&#1086;&#1088;&#1086;&#1073;&#1100;&#1077;&#1074;&#1086;%202011\&#1056;&#1072;&#1089;&#1095;&#1077;&#1090;%20&#1090;&#1072;&#1088;&#1080;&#1092;&#1072;%20%20&#1085;&#1072;%20&#1074;&#1086;&#1076;&#1086;&#1086;&#1090;&#1074;&#1077;&#1076;&#1077;&#1085;&#1080;&#1077;%202011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"/>
      <sheetName val="2011"/>
      <sheetName val="Т.Б."/>
      <sheetName val="Прибыль"/>
      <sheetName val="Ремонт"/>
      <sheetName val="Ан"/>
      <sheetName val="ФЗ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37">
      <selection activeCell="E47" sqref="E47"/>
    </sheetView>
  </sheetViews>
  <sheetFormatPr defaultColWidth="9.00390625" defaultRowHeight="12.75"/>
  <cols>
    <col min="1" max="1" width="5.25390625" style="1" customWidth="1"/>
    <col min="2" max="2" width="26.625" style="0" customWidth="1"/>
    <col min="3" max="3" width="11.00390625" style="1" customWidth="1"/>
    <col min="4" max="4" width="17.00390625" style="1" customWidth="1"/>
    <col min="5" max="5" width="16.625" style="1" customWidth="1"/>
    <col min="6" max="6" width="18.75390625" style="1" customWidth="1"/>
    <col min="9" max="9" width="16.625" style="0" customWidth="1"/>
  </cols>
  <sheetData>
    <row r="1" spans="1:9" ht="12.75">
      <c r="A1" s="35" t="s">
        <v>52</v>
      </c>
      <c r="B1" s="35"/>
      <c r="C1" s="35"/>
      <c r="D1" s="35"/>
      <c r="E1" s="35"/>
      <c r="F1" s="35"/>
      <c r="I1" s="2"/>
    </row>
    <row r="2" spans="1:9" ht="12.75">
      <c r="A2" s="35" t="s">
        <v>54</v>
      </c>
      <c r="B2" s="35"/>
      <c r="C2" s="35"/>
      <c r="D2" s="35"/>
      <c r="E2" s="35"/>
      <c r="F2" s="35"/>
      <c r="I2" s="2"/>
    </row>
    <row r="3" spans="1:6" ht="13.5" thickBot="1">
      <c r="A3" s="10"/>
      <c r="B3" s="32"/>
      <c r="C3" s="31" t="s">
        <v>53</v>
      </c>
      <c r="D3" s="31"/>
      <c r="E3" s="31"/>
      <c r="F3" s="31"/>
    </row>
    <row r="4" spans="1:6" s="11" customFormat="1" ht="63.75">
      <c r="A4" s="33" t="s">
        <v>7</v>
      </c>
      <c r="B4" s="33" t="s">
        <v>8</v>
      </c>
      <c r="C4" s="33" t="s">
        <v>1</v>
      </c>
      <c r="D4" s="33" t="s">
        <v>55</v>
      </c>
      <c r="E4" s="33" t="s">
        <v>46</v>
      </c>
      <c r="F4" s="33" t="s">
        <v>56</v>
      </c>
    </row>
    <row r="5" spans="1:6" ht="12.75">
      <c r="A5" s="34">
        <v>1</v>
      </c>
      <c r="B5" s="13" t="s">
        <v>32</v>
      </c>
      <c r="C5" s="9" t="s">
        <v>9</v>
      </c>
      <c r="D5" s="9">
        <v>73000</v>
      </c>
      <c r="E5" s="12">
        <v>72939</v>
      </c>
      <c r="F5" s="9">
        <v>73000</v>
      </c>
    </row>
    <row r="6" spans="1:6" ht="25.5">
      <c r="A6" s="34">
        <v>2</v>
      </c>
      <c r="B6" s="13" t="s">
        <v>33</v>
      </c>
      <c r="C6" s="9" t="s">
        <v>9</v>
      </c>
      <c r="D6" s="9">
        <v>18380</v>
      </c>
      <c r="E6" s="12">
        <f>180+14120+2690</f>
        <v>16990</v>
      </c>
      <c r="F6" s="9">
        <v>18380</v>
      </c>
    </row>
    <row r="7" spans="1:6" ht="12.75">
      <c r="A7" s="34"/>
      <c r="B7" s="13" t="s">
        <v>34</v>
      </c>
      <c r="C7" s="9" t="s">
        <v>9</v>
      </c>
      <c r="D7" s="22">
        <f>D6/D5*100</f>
        <v>25.18</v>
      </c>
      <c r="E7" s="15">
        <f>E6/E5*100</f>
        <v>23.29</v>
      </c>
      <c r="F7" s="22">
        <f>F6/F5*100</f>
        <v>25.18</v>
      </c>
    </row>
    <row r="8" spans="1:6" ht="12.75">
      <c r="A8" s="34"/>
      <c r="B8" s="13" t="s">
        <v>51</v>
      </c>
      <c r="C8" s="9"/>
      <c r="D8" s="22"/>
      <c r="E8" s="12">
        <v>16810</v>
      </c>
      <c r="F8" s="25">
        <f>F6-F10</f>
        <v>18200</v>
      </c>
    </row>
    <row r="9" spans="1:6" ht="25.5">
      <c r="A9" s="34"/>
      <c r="B9" s="13" t="s">
        <v>49</v>
      </c>
      <c r="C9" s="9"/>
      <c r="D9" s="22"/>
      <c r="E9" s="15"/>
      <c r="F9" s="22"/>
    </row>
    <row r="10" spans="1:6" ht="12.75">
      <c r="A10" s="34"/>
      <c r="B10" s="13" t="s">
        <v>50</v>
      </c>
      <c r="C10" s="9"/>
      <c r="D10" s="22"/>
      <c r="E10" s="12">
        <f>E6-E8</f>
        <v>180</v>
      </c>
      <c r="F10" s="25">
        <v>180</v>
      </c>
    </row>
    <row r="11" spans="1:6" ht="12.75">
      <c r="A11" s="34"/>
      <c r="B11" s="14" t="s">
        <v>10</v>
      </c>
      <c r="C11" s="9"/>
      <c r="D11" s="9"/>
      <c r="E11" s="9"/>
      <c r="F11" s="9"/>
    </row>
    <row r="12" spans="1:6" ht="25.5">
      <c r="A12" s="34">
        <v>3</v>
      </c>
      <c r="B12" s="13" t="s">
        <v>11</v>
      </c>
      <c r="C12" s="9" t="s">
        <v>12</v>
      </c>
      <c r="D12" s="9">
        <v>450000</v>
      </c>
      <c r="E12" s="12">
        <f>499587.22+264.5+902.34</f>
        <v>500754</v>
      </c>
      <c r="F12" s="9">
        <v>450000</v>
      </c>
    </row>
    <row r="13" spans="1:6" ht="12.75">
      <c r="A13" s="34">
        <v>4</v>
      </c>
      <c r="B13" s="13" t="s">
        <v>44</v>
      </c>
      <c r="C13" s="9" t="s">
        <v>13</v>
      </c>
      <c r="D13" s="9">
        <f>0.268*D12</f>
        <v>120600</v>
      </c>
      <c r="E13" s="12">
        <f>109413.53+3431.07</f>
        <v>112845</v>
      </c>
      <c r="F13" s="9">
        <f>0.268*F12</f>
        <v>120600</v>
      </c>
    </row>
    <row r="14" spans="1:6" ht="12.75">
      <c r="A14" s="34">
        <v>5</v>
      </c>
      <c r="B14" s="13" t="s">
        <v>4</v>
      </c>
      <c r="C14" s="9" t="s">
        <v>12</v>
      </c>
      <c r="D14" s="9">
        <v>245280</v>
      </c>
      <c r="E14" s="12">
        <v>165628</v>
      </c>
      <c r="F14" s="9">
        <v>282072</v>
      </c>
    </row>
    <row r="15" spans="1:6" ht="12.75">
      <c r="A15" s="34">
        <v>6</v>
      </c>
      <c r="B15" s="13" t="s">
        <v>3</v>
      </c>
      <c r="C15" s="9" t="s">
        <v>12</v>
      </c>
      <c r="D15" s="9">
        <v>56864</v>
      </c>
      <c r="E15" s="12">
        <v>53189</v>
      </c>
      <c r="F15" s="9">
        <v>56864</v>
      </c>
    </row>
    <row r="16" spans="1:6" ht="25.5">
      <c r="A16" s="34">
        <v>7</v>
      </c>
      <c r="B16" s="13" t="s">
        <v>14</v>
      </c>
      <c r="C16" s="9" t="s">
        <v>12</v>
      </c>
      <c r="D16" s="9">
        <v>244200</v>
      </c>
      <c r="E16" s="12">
        <f>780208.68-15841.68+27637.72+41035.27+161519.97+582.54</f>
        <v>995143</v>
      </c>
      <c r="F16" s="9">
        <v>244200</v>
      </c>
    </row>
    <row r="17" spans="1:6" ht="12.75">
      <c r="A17" s="34">
        <v>8</v>
      </c>
      <c r="B17" s="13" t="s">
        <v>15</v>
      </c>
      <c r="C17" s="9" t="s">
        <v>12</v>
      </c>
      <c r="D17" s="9">
        <v>60112</v>
      </c>
      <c r="E17" s="12">
        <f>E19+E20+E21+E22</f>
        <v>337639</v>
      </c>
      <c r="F17" s="9">
        <v>60112</v>
      </c>
    </row>
    <row r="18" spans="1:6" ht="12.75">
      <c r="A18" s="34"/>
      <c r="B18" s="13" t="s">
        <v>39</v>
      </c>
      <c r="C18" s="9"/>
      <c r="D18" s="9"/>
      <c r="E18" s="12"/>
      <c r="F18" s="9"/>
    </row>
    <row r="19" spans="1:6" ht="25.5">
      <c r="A19" s="34"/>
      <c r="B19" s="13" t="s">
        <v>45</v>
      </c>
      <c r="C19" s="9" t="s">
        <v>12</v>
      </c>
      <c r="D19" s="9">
        <v>1539</v>
      </c>
      <c r="E19" s="12">
        <f>2002.42</f>
        <v>2002</v>
      </c>
      <c r="F19" s="9">
        <v>1539</v>
      </c>
    </row>
    <row r="20" spans="1:6" ht="12.75">
      <c r="A20" s="34"/>
      <c r="B20" s="13" t="s">
        <v>48</v>
      </c>
      <c r="C20" s="9"/>
      <c r="D20" s="9"/>
      <c r="E20" s="12">
        <v>309997</v>
      </c>
      <c r="F20" s="9"/>
    </row>
    <row r="21" spans="1:6" ht="12.75">
      <c r="A21" s="34"/>
      <c r="B21" s="13" t="s">
        <v>40</v>
      </c>
      <c r="C21" s="9" t="s">
        <v>12</v>
      </c>
      <c r="D21" s="9">
        <v>35802</v>
      </c>
      <c r="E21" s="12">
        <f>5970.25+3827.7</f>
        <v>9798</v>
      </c>
      <c r="F21" s="9">
        <v>35802</v>
      </c>
    </row>
    <row r="22" spans="1:6" ht="25.5">
      <c r="A22" s="34"/>
      <c r="B22" s="13" t="s">
        <v>41</v>
      </c>
      <c r="C22" s="9" t="s">
        <v>12</v>
      </c>
      <c r="D22" s="9">
        <v>22771</v>
      </c>
      <c r="E22" s="12">
        <v>15842</v>
      </c>
      <c r="F22" s="9">
        <v>22771</v>
      </c>
    </row>
    <row r="23" spans="1:6" ht="12.75">
      <c r="A23" s="34">
        <v>9</v>
      </c>
      <c r="B23" s="13" t="s">
        <v>16</v>
      </c>
      <c r="C23" s="9" t="s">
        <v>12</v>
      </c>
      <c r="D23" s="12">
        <f>SUM(D12:D17)</f>
        <v>1177056</v>
      </c>
      <c r="E23" s="12">
        <f>SUM(E12:E17)</f>
        <v>2165198</v>
      </c>
      <c r="F23" s="12">
        <f>SUM(F12:F17)</f>
        <v>1213848</v>
      </c>
    </row>
    <row r="24" spans="1:6" ht="12.75">
      <c r="A24" s="34">
        <v>10</v>
      </c>
      <c r="B24" s="13" t="s">
        <v>17</v>
      </c>
      <c r="C24" s="9" t="s">
        <v>12</v>
      </c>
      <c r="D24" s="15">
        <f>D23/D5</f>
        <v>16.12</v>
      </c>
      <c r="E24" s="15">
        <f>E23/E5</f>
        <v>29.69</v>
      </c>
      <c r="F24" s="15">
        <f>F23/F5</f>
        <v>16.63</v>
      </c>
    </row>
    <row r="25" spans="1:6" ht="29.25" customHeight="1">
      <c r="A25" s="34">
        <v>11</v>
      </c>
      <c r="B25" s="13" t="s">
        <v>18</v>
      </c>
      <c r="C25" s="9" t="s">
        <v>12</v>
      </c>
      <c r="D25" s="12">
        <v>10625</v>
      </c>
      <c r="E25" s="12">
        <f>10802.76+105.37</f>
        <v>10908</v>
      </c>
      <c r="F25" s="12">
        <v>10625</v>
      </c>
    </row>
    <row r="26" spans="1:6" ht="25.5">
      <c r="A26" s="34">
        <v>12</v>
      </c>
      <c r="B26" s="13" t="s">
        <v>19</v>
      </c>
      <c r="C26" s="9" t="s">
        <v>12</v>
      </c>
      <c r="D26" s="15">
        <f>D25/D6</f>
        <v>0.58</v>
      </c>
      <c r="E26" s="17">
        <f>E25/E6</f>
        <v>0.64</v>
      </c>
      <c r="F26" s="15">
        <f>F25/F6</f>
        <v>0.58</v>
      </c>
    </row>
    <row r="27" spans="1:6" ht="12.75">
      <c r="A27" s="34"/>
      <c r="B27" s="13" t="s">
        <v>35</v>
      </c>
      <c r="C27" s="9" t="s">
        <v>12</v>
      </c>
      <c r="D27" s="15"/>
      <c r="E27" s="16"/>
      <c r="F27" s="15"/>
    </row>
    <row r="28" spans="1:6" ht="25.5">
      <c r="A28" s="34"/>
      <c r="B28" s="13" t="s">
        <v>36</v>
      </c>
      <c r="C28" s="9" t="s">
        <v>12</v>
      </c>
      <c r="D28" s="15">
        <f>D27/D6</f>
        <v>0</v>
      </c>
      <c r="E28" s="16"/>
      <c r="F28" s="15">
        <f>F27/F6</f>
        <v>0</v>
      </c>
    </row>
    <row r="29" spans="1:6" ht="25.5">
      <c r="A29" s="34">
        <v>13</v>
      </c>
      <c r="B29" s="14" t="s">
        <v>20</v>
      </c>
      <c r="C29" s="9" t="s">
        <v>21</v>
      </c>
      <c r="D29" s="16">
        <f>D28+D26+D24</f>
        <v>16.7</v>
      </c>
      <c r="E29" s="16">
        <f>E24+E26</f>
        <v>30.33</v>
      </c>
      <c r="F29" s="16">
        <f>F28+F26+F24</f>
        <v>17.21</v>
      </c>
    </row>
    <row r="30" spans="1:6" ht="25.5">
      <c r="A30" s="34">
        <v>19</v>
      </c>
      <c r="B30" s="14" t="s">
        <v>38</v>
      </c>
      <c r="C30" s="9" t="s">
        <v>12</v>
      </c>
      <c r="D30" s="28">
        <f>D29*D6</f>
        <v>306946</v>
      </c>
      <c r="E30" s="28">
        <f>E29*E6</f>
        <v>515307</v>
      </c>
      <c r="F30" s="28">
        <f>F29*F6</f>
        <v>316320</v>
      </c>
    </row>
    <row r="31" spans="1:6" ht="12.75">
      <c r="A31" s="34">
        <v>20</v>
      </c>
      <c r="B31" s="14" t="s">
        <v>37</v>
      </c>
      <c r="C31" s="9" t="s">
        <v>12</v>
      </c>
      <c r="D31" s="28">
        <v>15439</v>
      </c>
      <c r="E31" s="28">
        <f>E34-E30</f>
        <v>-217302</v>
      </c>
      <c r="F31" s="28">
        <v>12660</v>
      </c>
    </row>
    <row r="32" spans="1:6" ht="12.75">
      <c r="A32" s="34">
        <v>14</v>
      </c>
      <c r="B32" s="27" t="s">
        <v>22</v>
      </c>
      <c r="C32" s="9" t="s">
        <v>23</v>
      </c>
      <c r="D32" s="17">
        <f>(D33-D29)/D29*100</f>
        <v>5.03</v>
      </c>
      <c r="E32" s="30">
        <f>(E33-E29)/E29*100</f>
        <v>-42</v>
      </c>
      <c r="F32" s="17">
        <f>(F33-F29)/F29*100</f>
        <v>4.01</v>
      </c>
    </row>
    <row r="33" spans="1:6" ht="12.75">
      <c r="A33" s="34">
        <v>15</v>
      </c>
      <c r="B33" s="14" t="s">
        <v>24</v>
      </c>
      <c r="C33" s="9" t="s">
        <v>21</v>
      </c>
      <c r="D33" s="16">
        <v>17.54</v>
      </c>
      <c r="E33" s="16">
        <v>17.54</v>
      </c>
      <c r="F33" s="16">
        <v>17.9</v>
      </c>
    </row>
    <row r="34" spans="1:6" ht="12.75">
      <c r="A34" s="34"/>
      <c r="B34" s="14" t="s">
        <v>47</v>
      </c>
      <c r="C34" s="9" t="s">
        <v>12</v>
      </c>
      <c r="D34" s="28">
        <f>D33*D6</f>
        <v>322385</v>
      </c>
      <c r="E34" s="28">
        <f>E33*E6</f>
        <v>298005</v>
      </c>
      <c r="F34" s="28">
        <f>F33*F6</f>
        <v>329002</v>
      </c>
    </row>
    <row r="35" spans="1:6" ht="12.75">
      <c r="A35" s="34">
        <v>16</v>
      </c>
      <c r="B35" s="13" t="s">
        <v>5</v>
      </c>
      <c r="C35" s="9" t="s">
        <v>6</v>
      </c>
      <c r="D35" s="9">
        <v>7</v>
      </c>
      <c r="E35" s="9">
        <v>6</v>
      </c>
      <c r="F35" s="9">
        <v>7</v>
      </c>
    </row>
    <row r="36" spans="1:6" ht="12.75">
      <c r="A36" s="34">
        <v>17</v>
      </c>
      <c r="B36" s="29" t="s">
        <v>25</v>
      </c>
      <c r="C36" s="18" t="s">
        <v>26</v>
      </c>
      <c r="D36" s="12">
        <f>D12/D35/12</f>
        <v>5357</v>
      </c>
      <c r="E36" s="12">
        <f>E12/E35/12</f>
        <v>6955</v>
      </c>
      <c r="F36" s="12">
        <f>F12/F35/12</f>
        <v>5357</v>
      </c>
    </row>
    <row r="37" spans="1:6" ht="12.75">
      <c r="A37" s="34">
        <v>18</v>
      </c>
      <c r="B37" s="13" t="s">
        <v>27</v>
      </c>
      <c r="C37" s="9" t="s">
        <v>28</v>
      </c>
      <c r="D37" s="12">
        <v>93440</v>
      </c>
      <c r="E37" s="12">
        <v>58006</v>
      </c>
      <c r="F37" s="12">
        <v>93440</v>
      </c>
    </row>
    <row r="38" spans="1:6" ht="12.75">
      <c r="A38" s="34">
        <v>19</v>
      </c>
      <c r="B38" s="13" t="s">
        <v>29</v>
      </c>
      <c r="C38" s="9" t="s">
        <v>30</v>
      </c>
      <c r="D38" s="19">
        <f>D14/D37</f>
        <v>2.625</v>
      </c>
      <c r="E38" s="19">
        <f>E14/E37</f>
        <v>2.855</v>
      </c>
      <c r="F38" s="19">
        <f>F14/F37</f>
        <v>3.019</v>
      </c>
    </row>
    <row r="39" spans="1:6" ht="12.75">
      <c r="A39" s="34">
        <v>20</v>
      </c>
      <c r="B39" s="13" t="s">
        <v>42</v>
      </c>
      <c r="C39" s="9" t="s">
        <v>43</v>
      </c>
      <c r="D39" s="19">
        <f>D37/D5</f>
        <v>1.28</v>
      </c>
      <c r="E39" s="19">
        <f>E37/E5</f>
        <v>0.795</v>
      </c>
      <c r="F39" s="19">
        <f>F37/F5</f>
        <v>1.28</v>
      </c>
    </row>
  </sheetData>
  <mergeCells count="2">
    <mergeCell ref="A1:F1"/>
    <mergeCell ref="A2:F2"/>
  </mergeCells>
  <printOptions/>
  <pageMargins left="0.7874015748031497" right="0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0">
      <selection activeCell="A14" sqref="A14"/>
    </sheetView>
  </sheetViews>
  <sheetFormatPr defaultColWidth="9.00390625" defaultRowHeight="12.75"/>
  <cols>
    <col min="1" max="1" width="88.25390625" style="0" customWidth="1"/>
    <col min="2" max="2" width="17.75390625" style="0" customWidth="1"/>
    <col min="5" max="5" width="7.25390625" style="0" customWidth="1"/>
  </cols>
  <sheetData>
    <row r="1" spans="1:6" ht="13.5" customHeight="1">
      <c r="A1" s="2" t="s">
        <v>68</v>
      </c>
      <c r="B1" s="38"/>
      <c r="C1" s="2"/>
      <c r="D1" s="2"/>
      <c r="E1" s="2"/>
      <c r="F1" s="2"/>
    </row>
    <row r="2" spans="1:2" ht="12.75">
      <c r="A2" s="2" t="s">
        <v>73</v>
      </c>
      <c r="B2" s="38"/>
    </row>
    <row r="3" ht="12.75">
      <c r="B3" s="38"/>
    </row>
    <row r="4" spans="1:2" ht="12.75" customHeight="1">
      <c r="A4" s="5"/>
      <c r="B4" s="7"/>
    </row>
    <row r="5" spans="1:2" ht="38.25">
      <c r="A5" s="39" t="s">
        <v>69</v>
      </c>
      <c r="B5" s="21"/>
    </row>
    <row r="6" spans="1:2" ht="12.75">
      <c r="A6" s="39"/>
      <c r="B6" s="21"/>
    </row>
    <row r="7" spans="1:2" ht="38.25">
      <c r="A7" s="39" t="s">
        <v>70</v>
      </c>
      <c r="B7" s="21"/>
    </row>
    <row r="8" spans="1:2" ht="12.75">
      <c r="A8" s="39"/>
      <c r="B8" s="21"/>
    </row>
    <row r="9" spans="1:2" ht="12.75">
      <c r="A9" s="39" t="s">
        <v>71</v>
      </c>
      <c r="B9" s="21"/>
    </row>
    <row r="10" spans="1:2" ht="12.75">
      <c r="A10" s="40"/>
      <c r="B10" s="21"/>
    </row>
    <row r="11" spans="1:2" ht="12.75">
      <c r="A11" s="41" t="s">
        <v>75</v>
      </c>
      <c r="B11" s="21"/>
    </row>
    <row r="12" spans="1:2" ht="12.75">
      <c r="A12" s="41"/>
      <c r="B12" s="21"/>
    </row>
    <row r="13" spans="1:2" ht="12.75">
      <c r="A13" s="41" t="s">
        <v>74</v>
      </c>
      <c r="B13" s="21"/>
    </row>
    <row r="14" spans="1:2" ht="12.75">
      <c r="A14" s="41"/>
      <c r="B14" s="21"/>
    </row>
    <row r="15" spans="1:2" ht="12.75">
      <c r="A15" s="23" t="s">
        <v>72</v>
      </c>
      <c r="B15" s="21"/>
    </row>
    <row r="16" spans="1:2" ht="12.75">
      <c r="A16" s="23"/>
      <c r="B16" s="21"/>
    </row>
    <row r="17" spans="1:2" ht="26.25" customHeight="1">
      <c r="A17" s="42" t="s">
        <v>76</v>
      </c>
      <c r="B17" s="21"/>
    </row>
    <row r="18" spans="1:2" ht="12.75">
      <c r="A18" s="23"/>
      <c r="B18" s="21"/>
    </row>
    <row r="19" spans="1:2" ht="12.75">
      <c r="A19" s="6"/>
      <c r="B19" s="43"/>
    </row>
    <row r="20" ht="12.75">
      <c r="B20" s="4"/>
    </row>
    <row r="21" ht="12.75">
      <c r="B21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6"/>
  <sheetViews>
    <sheetView tabSelected="1" workbookViewId="0" topLeftCell="A4">
      <selection activeCell="B16" sqref="B16"/>
    </sheetView>
  </sheetViews>
  <sheetFormatPr defaultColWidth="9.00390625" defaultRowHeight="12.75"/>
  <cols>
    <col min="1" max="1" width="4.75390625" style="1" customWidth="1"/>
    <col min="2" max="2" width="34.25390625" style="0" customWidth="1"/>
    <col min="3" max="3" width="18.25390625" style="1" customWidth="1"/>
    <col min="4" max="5" width="12.75390625" style="1" hidden="1" customWidth="1"/>
    <col min="6" max="6" width="22.75390625" style="1" customWidth="1"/>
    <col min="7" max="7" width="17.75390625" style="0" customWidth="1"/>
  </cols>
  <sheetData>
    <row r="2" spans="1:11" ht="13.5" customHeight="1">
      <c r="A2" s="35" t="s">
        <v>52</v>
      </c>
      <c r="B2" s="35"/>
      <c r="C2" s="35"/>
      <c r="D2" s="35"/>
      <c r="E2" s="35"/>
      <c r="F2" s="35"/>
      <c r="G2" s="2"/>
      <c r="H2" s="2"/>
      <c r="I2" s="2"/>
      <c r="J2" s="2"/>
      <c r="K2" s="2"/>
    </row>
    <row r="3" spans="1:7" ht="24" customHeight="1">
      <c r="A3" s="36" t="s">
        <v>59</v>
      </c>
      <c r="B3" s="36"/>
      <c r="C3" s="36"/>
      <c r="D3" s="36"/>
      <c r="E3" s="36"/>
      <c r="F3" s="36"/>
      <c r="G3" s="2"/>
    </row>
    <row r="4" spans="1:7" ht="12.75">
      <c r="A4" s="35" t="s">
        <v>2</v>
      </c>
      <c r="B4" s="35"/>
      <c r="C4" s="35"/>
      <c r="D4" s="35"/>
      <c r="E4" s="35"/>
      <c r="F4" s="35"/>
      <c r="G4" s="2"/>
    </row>
    <row r="5" spans="3:7" ht="12.75">
      <c r="C5" s="37"/>
      <c r="D5" s="37"/>
      <c r="E5" s="37"/>
      <c r="F5" s="37"/>
      <c r="G5" s="7"/>
    </row>
    <row r="6" spans="1:7" s="3" customFormat="1" ht="96.75" customHeight="1">
      <c r="A6" s="33" t="s">
        <v>0</v>
      </c>
      <c r="B6" s="33" t="s">
        <v>77</v>
      </c>
      <c r="C6" s="33" t="s">
        <v>58</v>
      </c>
      <c r="D6" s="33" t="s">
        <v>31</v>
      </c>
      <c r="E6" s="33" t="s">
        <v>57</v>
      </c>
      <c r="F6" s="33" t="s">
        <v>67</v>
      </c>
      <c r="G6" s="20"/>
    </row>
    <row r="7" spans="1:7" ht="12.75">
      <c r="A7" s="9">
        <v>1</v>
      </c>
      <c r="B7" s="8" t="s">
        <v>60</v>
      </c>
      <c r="C7" s="9">
        <v>8</v>
      </c>
      <c r="D7" s="22">
        <v>7.83</v>
      </c>
      <c r="E7" s="22">
        <v>1.1</v>
      </c>
      <c r="F7" s="25">
        <v>8</v>
      </c>
      <c r="G7" s="21"/>
    </row>
    <row r="8" spans="1:7" ht="12.75">
      <c r="A8" s="9">
        <v>2</v>
      </c>
      <c r="B8" s="8" t="s">
        <v>61</v>
      </c>
      <c r="C8" s="9">
        <v>8</v>
      </c>
      <c r="D8" s="22">
        <v>120</v>
      </c>
      <c r="E8" s="22">
        <v>1.1</v>
      </c>
      <c r="F8" s="25">
        <v>8</v>
      </c>
      <c r="G8" s="21"/>
    </row>
    <row r="9" spans="1:7" ht="12.75">
      <c r="A9" s="9">
        <v>3</v>
      </c>
      <c r="B9" s="8" t="s">
        <v>62</v>
      </c>
      <c r="C9" s="9">
        <v>8</v>
      </c>
      <c r="D9" s="22">
        <v>38</v>
      </c>
      <c r="E9" s="22">
        <v>1.1</v>
      </c>
      <c r="F9" s="25">
        <v>7</v>
      </c>
      <c r="G9" s="21"/>
    </row>
    <row r="10" spans="1:7" ht="12.75">
      <c r="A10" s="9">
        <v>4</v>
      </c>
      <c r="B10" s="8" t="s">
        <v>63</v>
      </c>
      <c r="C10" s="9">
        <v>8</v>
      </c>
      <c r="D10" s="22">
        <v>7632</v>
      </c>
      <c r="E10" s="22">
        <v>1.1</v>
      </c>
      <c r="F10" s="25">
        <v>4</v>
      </c>
      <c r="G10" s="21"/>
    </row>
    <row r="11" spans="1:7" ht="12.75">
      <c r="A11" s="9">
        <v>5</v>
      </c>
      <c r="B11" s="8" t="s">
        <v>64</v>
      </c>
      <c r="C11" s="9">
        <v>8</v>
      </c>
      <c r="D11" s="22">
        <v>177.97</v>
      </c>
      <c r="E11" s="22">
        <v>1.1</v>
      </c>
      <c r="F11" s="25">
        <v>3</v>
      </c>
      <c r="G11" s="21"/>
    </row>
    <row r="12" spans="1:7" ht="12.75">
      <c r="A12" s="9">
        <v>6</v>
      </c>
      <c r="B12" s="8" t="s">
        <v>65</v>
      </c>
      <c r="C12" s="9">
        <v>8</v>
      </c>
      <c r="D12" s="22">
        <v>177.97</v>
      </c>
      <c r="E12" s="22">
        <v>1.1</v>
      </c>
      <c r="F12" s="25">
        <v>7</v>
      </c>
      <c r="G12" s="21"/>
    </row>
    <row r="13" spans="1:7" ht="12.75">
      <c r="A13" s="9">
        <v>7</v>
      </c>
      <c r="B13" s="13" t="s">
        <v>66</v>
      </c>
      <c r="C13" s="9">
        <v>0</v>
      </c>
      <c r="D13" s="22">
        <v>83.4</v>
      </c>
      <c r="E13" s="22">
        <v>1.1</v>
      </c>
      <c r="F13" s="25">
        <v>0</v>
      </c>
      <c r="G13" s="21"/>
    </row>
    <row r="14" spans="1:7" ht="12.75">
      <c r="A14" s="24"/>
      <c r="B14" s="23"/>
      <c r="C14" s="24"/>
      <c r="D14" s="26"/>
      <c r="E14" s="26"/>
      <c r="F14" s="26"/>
      <c r="G14" s="4"/>
    </row>
    <row r="15" ht="12.75">
      <c r="A15" s="5"/>
    </row>
    <row r="16" ht="12.75">
      <c r="A16" s="5"/>
    </row>
  </sheetData>
  <mergeCells count="4">
    <mergeCell ref="A2:F2"/>
    <mergeCell ref="A3:F3"/>
    <mergeCell ref="C5:F5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"ПК "Вологодский"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Ананьев</dc:creator>
  <cp:keywords/>
  <dc:description/>
  <cp:lastModifiedBy>Соколова</cp:lastModifiedBy>
  <cp:lastPrinted>2010-11-10T05:41:12Z</cp:lastPrinted>
  <dcterms:created xsi:type="dcterms:W3CDTF">1999-11-17T13:32:07Z</dcterms:created>
  <dcterms:modified xsi:type="dcterms:W3CDTF">2010-11-10T05:46:16Z</dcterms:modified>
  <cp:category/>
  <cp:version/>
  <cp:contentType/>
  <cp:contentStatus/>
</cp:coreProperties>
</file>