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инф" sheetId="1" r:id="rId1"/>
    <sheet name="Анкета" sheetId="2" r:id="rId2"/>
  </sheets>
  <definedNames>
    <definedName name="_xlnm.Print_Titles" localSheetId="0">'инф'!$4:$4</definedName>
  </definedNames>
  <calcPr fullCalcOnLoad="1"/>
</workbook>
</file>

<file path=xl/sharedStrings.xml><?xml version="1.0" encoding="utf-8"?>
<sst xmlns="http://schemas.openxmlformats.org/spreadsheetml/2006/main" count="150" uniqueCount="112">
  <si>
    <t>№ п\п</t>
  </si>
  <si>
    <t>Статья затрат</t>
  </si>
  <si>
    <t>Выработка теплоэнергии</t>
  </si>
  <si>
    <t>Гкал</t>
  </si>
  <si>
    <t>Расход на собственные нужды котельной</t>
  </si>
  <si>
    <t>То же в % от выработанной теплоэнергии</t>
  </si>
  <si>
    <t>%</t>
  </si>
  <si>
    <t>Отпуск теплоэнергии в сеть</t>
  </si>
  <si>
    <t>Потери теплоэнергии</t>
  </si>
  <si>
    <t>То же в % от отпущенной теплоэнергии</t>
  </si>
  <si>
    <t>Полезный отпуск</t>
  </si>
  <si>
    <t>в т.ч. сторонним потребителям</t>
  </si>
  <si>
    <t>Тоже в % от полезного отпуска</t>
  </si>
  <si>
    <t>Топливо (уголь) на технологические цели</t>
  </si>
  <si>
    <t>руб.</t>
  </si>
  <si>
    <t xml:space="preserve">Электроэнергия на технологические цели </t>
  </si>
  <si>
    <t>Вода на технологические цели</t>
  </si>
  <si>
    <t>Материалы для водоподготовки</t>
  </si>
  <si>
    <t>Амортизация основных средств</t>
  </si>
  <si>
    <t>Затраты на содержание и эксплуатацию</t>
  </si>
  <si>
    <t>в т.ч. собственными силами</t>
  </si>
  <si>
    <t>Оплата труда всего персонала</t>
  </si>
  <si>
    <t>численность</t>
  </si>
  <si>
    <t>чел.</t>
  </si>
  <si>
    <t>средняя зарплата 1 работника</t>
  </si>
  <si>
    <t xml:space="preserve">Отчисления с ФОТ </t>
  </si>
  <si>
    <t>Итого цеховая себестоимость</t>
  </si>
  <si>
    <t>Общехозяйственные расходы</t>
  </si>
  <si>
    <t>в т.ч. отчисления ФГУ УГЭН</t>
  </si>
  <si>
    <t>Итого производственная себестоимость</t>
  </si>
  <si>
    <t>руб./Гкал</t>
  </si>
  <si>
    <t>Прибыль</t>
  </si>
  <si>
    <t>Рентабельность</t>
  </si>
  <si>
    <t>в т. ч. отчисления на спецсчет</t>
  </si>
  <si>
    <t>ТАРИФ  без НДС</t>
  </si>
  <si>
    <t>Удельный расход топлива</t>
  </si>
  <si>
    <t>кг./Гкал</t>
  </si>
  <si>
    <t>Удельный расход электроэнергии</t>
  </si>
  <si>
    <t>кВт.ч./Гкал</t>
  </si>
  <si>
    <t>Удельный расход воды</t>
  </si>
  <si>
    <t>куб.м./Гкал</t>
  </si>
  <si>
    <t>Удельный расход соли</t>
  </si>
  <si>
    <t>Удельный расход сульфоугля</t>
  </si>
  <si>
    <t>Цена на уголь с доставкой</t>
  </si>
  <si>
    <t>руб./т.</t>
  </si>
  <si>
    <t>Тариф на электроэнергию</t>
  </si>
  <si>
    <t>Тариф на воду</t>
  </si>
  <si>
    <t>руб./куб.м.</t>
  </si>
  <si>
    <t>Цена на соль</t>
  </si>
  <si>
    <t>руб./кг.</t>
  </si>
  <si>
    <t>Цена на сульфоуголь</t>
  </si>
  <si>
    <t>Итого затрат при отпуске на сторону</t>
  </si>
  <si>
    <t>Всего затрат при отпуске на сторону</t>
  </si>
  <si>
    <t>руб./т.кВт.ч.</t>
  </si>
  <si>
    <t>Единица измер.</t>
  </si>
  <si>
    <t>Цеховая себестоимость 1 Г.кал.</t>
  </si>
  <si>
    <t>Произ-ная себестоимость 1 Гкал</t>
  </si>
  <si>
    <t>Расход топлива</t>
  </si>
  <si>
    <t>тонн</t>
  </si>
  <si>
    <t>Расход электроэнергии</t>
  </si>
  <si>
    <t>Расход воды</t>
  </si>
  <si>
    <t>м.куб.</t>
  </si>
  <si>
    <t>Расход соли</t>
  </si>
  <si>
    <t>кг.</t>
  </si>
  <si>
    <t>Расход сульфоугля</t>
  </si>
  <si>
    <t>тн./Гкал</t>
  </si>
  <si>
    <t>руб</t>
  </si>
  <si>
    <t>Стоки</t>
  </si>
  <si>
    <t>Расход стоков</t>
  </si>
  <si>
    <t>Удельный расход стоков</t>
  </si>
  <si>
    <t>м.куб /Гкал.</t>
  </si>
  <si>
    <t>Цена на стоки</t>
  </si>
  <si>
    <t>руб/м.куб</t>
  </si>
  <si>
    <t>Минимальная балансовая прибыль</t>
  </si>
  <si>
    <t>На 1 Гкал</t>
  </si>
  <si>
    <t>Всего</t>
  </si>
  <si>
    <t>Бюджетные потребители</t>
  </si>
  <si>
    <t>Населению</t>
  </si>
  <si>
    <t>То же в %</t>
  </si>
  <si>
    <t>Прочие потребители</t>
  </si>
  <si>
    <t>тыс.кВт.ч.</t>
  </si>
  <si>
    <t>Итого</t>
  </si>
  <si>
    <t>АНКЕТА</t>
  </si>
  <si>
    <t>1. Открытое акционерное общество Пищевой комбинат "Вологодский". Зарегистрировано 19 марта 1998 года Постановлением Администрации г. Сокол Вологодской области. Регистрационный № 217. Форма собственности частная.</t>
  </si>
  <si>
    <t>2. 162107, Вологодская область,Сокольский район, г. Кадников, ул. Механизаторов, д. 1. Телефон    ( 233 ) 4-10-09, 4-11-43. Факс 4-11-85. ИНН 3527000555. Коды: ОКПО - 00867213, ОКНХ - 18191, 18151.</t>
  </si>
  <si>
    <t>3. Генеральный директор Костяшов Вадим Валентинович, телефон ( 233 ) 4-11-85.</t>
  </si>
  <si>
    <t>8. Объем услуг по передаче и распределению теплоэнергии - нет.</t>
  </si>
  <si>
    <t>10. Долевое соотношение выручки от реализации услуг по передаче теплоэнергии в валовом доходе организации - нет.</t>
  </si>
  <si>
    <t>11. Наличие статуса перепродавца - нет.</t>
  </si>
  <si>
    <t>13. Источник вырабатываемой теплоэнергии - котельная с 3 паровыми котлами ДКВР 4 - 13.</t>
  </si>
  <si>
    <t>15. Структура теплосетей: протяженность трубопроводов горячей воды 3266 метров, из них Д 200мм - 276м, Д 159мм - 360 м, Д 100мм - 790 м, Д 80мм - 210 м, Д 76мм - 600 м, Д 50мм -930 м, Д 40мм - 100 м.Протяженность паропровода Д 50мм - 600 метров.</t>
  </si>
  <si>
    <t>Компенсация затрат на приобретение электроэнергии по нерегулируемым ценам за 2008г</t>
  </si>
  <si>
    <t>12.Количество субабонентов в 2008 году - 3, в отношении которых осуществляется государственное регулирование и контроль.</t>
  </si>
  <si>
    <t>Прочие прямые</t>
  </si>
  <si>
    <t>Период регулиров.  2011 год</t>
  </si>
  <si>
    <t>6. Объем приобретенной теплоэнергии за 2009 год - нет.</t>
  </si>
  <si>
    <t>7. Объем проданной теплоэнергии за 2009 год - 4384 Гкал, на сумму - 5 752 тыс. рублей.</t>
  </si>
  <si>
    <t xml:space="preserve">9. Доля выручки от реализации теплоэнергии в валовом доходе организации составляет в 2009г  0,7%. </t>
  </si>
  <si>
    <t>14.Лицензия на использование оборудования, работающее под избыточным давлением более 0,07 МПА или при температуре нагрева воды более 115 градусов Цельсия  № ВП-28-000931(ЗКС) от 26.03.2010 г., сроком на 5 лет, действительна до 26.03.2015 года. Выдана Федеральной службой по экологическому, технологическому и атомному надзору.</t>
  </si>
  <si>
    <t xml:space="preserve">Информация </t>
  </si>
  <si>
    <t>за 2009год</t>
  </si>
  <si>
    <t>энергоснабжающей организации</t>
  </si>
  <si>
    <t>16. Количество аварий на системах теплоснабжения в 2009г -0ед/км</t>
  </si>
  <si>
    <t>4. Объем выработанной теплоэнергии за 2009 год - 21 641 Гкал.</t>
  </si>
  <si>
    <t>5. Полезный отпуск  за 2009 год                  - 19 377 Гкал.</t>
  </si>
  <si>
    <t>Фактические затраты за       2009 год  руб</t>
  </si>
  <si>
    <t>Утверждено на 2010год постановление РЭК № 415 от 10.12.2009</t>
  </si>
  <si>
    <t>Утверждено на 2009год постановление РЭК №409 от 20.11.2008</t>
  </si>
  <si>
    <t>Установленная мощность 8.4 Гкал/час</t>
  </si>
  <si>
    <t>Присоединенная нагрузка 8.4 Гкал/час</t>
  </si>
  <si>
    <t>17. Среднегодовая балансовая стоимость основных фондов источников теплдоснабжения  976.8т.руб</t>
  </si>
  <si>
    <t xml:space="preserve">о затратах на производство и передачу тепловой энергии по ОАО "ПК "Вологодский"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</si>
</sst>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#,##0.000"/>
    <numFmt numFmtId="176" formatCode="0.0000"/>
    <numFmt numFmtId="177" formatCode="0.00000"/>
    <numFmt numFmtId="178" formatCode="#,##0.0000"/>
    <numFmt numFmtId="179" formatCode="0.000000"/>
    <numFmt numFmtId="180" formatCode="0.00000000"/>
    <numFmt numFmtId="181" formatCode="0.0000000"/>
  </numFmts>
  <fonts count="7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1" applyBorder="0">
      <alignment horizontal="center" vertical="center" wrapText="1"/>
      <protection/>
    </xf>
    <xf numFmtId="4" fontId="5" fillId="2" borderId="2" applyBorder="0">
      <alignment horizontal="right"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5" fillId="3" borderId="0" applyFont="0" applyBorder="0">
      <alignment horizontal="right"/>
      <protection/>
    </xf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72" fontId="2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/>
    </xf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0" xfId="0" applyAlignment="1">
      <alignment horizontal="left"/>
    </xf>
    <xf numFmtId="2" fontId="2" fillId="0" borderId="7" xfId="0" applyNumberFormat="1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3" fontId="0" fillId="0" borderId="7" xfId="0" applyNumberForma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" fontId="0" fillId="0" borderId="2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0" fillId="0" borderId="2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2" xfId="0" applyNumberForma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3" fontId="0" fillId="0" borderId="5" xfId="0" applyNumberForma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justify"/>
    </xf>
    <xf numFmtId="4" fontId="1" fillId="0" borderId="7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top" wrapText="1"/>
    </xf>
    <xf numFmtId="173" fontId="4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top" wrapText="1"/>
    </xf>
    <xf numFmtId="173" fontId="0" fillId="0" borderId="7" xfId="0" applyNumberFormat="1" applyBorder="1" applyAlignment="1">
      <alignment horizontal="center"/>
    </xf>
    <xf numFmtId="3" fontId="0" fillId="0" borderId="14" xfId="0" applyNumberFormat="1" applyFont="1" applyBorder="1" applyAlignment="1">
      <alignment horizontal="center" vertical="top" wrapText="1"/>
    </xf>
    <xf numFmtId="178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9">
    <cellStyle name="Normal" xfId="0"/>
    <cellStyle name="Currency" xfId="15"/>
    <cellStyle name="Currency [0]" xfId="16"/>
    <cellStyle name="ЗаголовокСтолбца" xfId="17"/>
    <cellStyle name="Значение" xfId="18"/>
    <cellStyle name="Percent" xfId="19"/>
    <cellStyle name="Comma" xfId="20"/>
    <cellStyle name="Comma [0]" xfId="21"/>
    <cellStyle name="Формула_Мониторинг ФОТ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workbookViewId="0" topLeftCell="A55">
      <selection activeCell="A68" sqref="A68:IV68"/>
    </sheetView>
  </sheetViews>
  <sheetFormatPr defaultColWidth="9.140625" defaultRowHeight="12.75"/>
  <cols>
    <col min="1" max="1" width="3.8515625" style="2" customWidth="1"/>
    <col min="2" max="2" width="24.140625" style="0" customWidth="1"/>
    <col min="3" max="3" width="8.8515625" style="0" customWidth="1"/>
    <col min="4" max="4" width="15.421875" style="0" customWidth="1"/>
    <col min="5" max="5" width="14.421875" style="0" customWidth="1"/>
    <col min="6" max="6" width="16.57421875" style="0" customWidth="1"/>
    <col min="7" max="7" width="11.7109375" style="0" hidden="1" customWidth="1"/>
  </cols>
  <sheetData>
    <row r="1" spans="1:6" ht="12.75">
      <c r="A1" s="84" t="s">
        <v>99</v>
      </c>
      <c r="B1" s="84"/>
      <c r="C1" s="84"/>
      <c r="D1" s="84"/>
      <c r="E1" s="84"/>
      <c r="F1" s="84"/>
    </row>
    <row r="2" spans="1:6" ht="28.5" customHeight="1">
      <c r="A2" s="83" t="s">
        <v>111</v>
      </c>
      <c r="B2" s="83"/>
      <c r="C2" s="83"/>
      <c r="D2" s="83"/>
      <c r="E2" s="83"/>
      <c r="F2" s="83"/>
    </row>
    <row r="3" ht="13.5" thickBot="1">
      <c r="D3" t="s">
        <v>100</v>
      </c>
    </row>
    <row r="4" spans="1:7" s="4" customFormat="1" ht="67.5" customHeight="1" thickBot="1">
      <c r="A4" s="62" t="s">
        <v>0</v>
      </c>
      <c r="B4" s="63" t="s">
        <v>1</v>
      </c>
      <c r="C4" s="64" t="s">
        <v>54</v>
      </c>
      <c r="D4" s="65" t="s">
        <v>107</v>
      </c>
      <c r="E4" s="64" t="s">
        <v>105</v>
      </c>
      <c r="F4" s="65" t="s">
        <v>106</v>
      </c>
      <c r="G4" s="3" t="s">
        <v>94</v>
      </c>
    </row>
    <row r="5" spans="1:7" s="4" customFormat="1" ht="13.5" customHeight="1">
      <c r="A5" s="5">
        <v>1</v>
      </c>
      <c r="B5" s="6" t="s">
        <v>2</v>
      </c>
      <c r="C5" s="66" t="s">
        <v>3</v>
      </c>
      <c r="D5" s="67">
        <v>24725</v>
      </c>
      <c r="E5" s="68">
        <v>21641</v>
      </c>
      <c r="F5" s="67">
        <v>24725</v>
      </c>
      <c r="G5" s="81">
        <f>F5</f>
        <v>24725</v>
      </c>
    </row>
    <row r="6" spans="1:7" s="4" customFormat="1" ht="13.5" customHeight="1">
      <c r="A6" s="8">
        <v>2</v>
      </c>
      <c r="B6" s="9" t="s">
        <v>4</v>
      </c>
      <c r="C6" s="37" t="s">
        <v>3</v>
      </c>
      <c r="D6" s="39">
        <v>1080</v>
      </c>
      <c r="E6" s="40">
        <v>1070</v>
      </c>
      <c r="F6" s="39">
        <v>1080</v>
      </c>
      <c r="G6" s="20" t="e">
        <f>#REF!</f>
        <v>#REF!</v>
      </c>
    </row>
    <row r="7" spans="1:7" s="4" customFormat="1" ht="13.5" customHeight="1">
      <c r="A7" s="8"/>
      <c r="B7" s="9" t="s">
        <v>5</v>
      </c>
      <c r="C7" s="37" t="s">
        <v>6</v>
      </c>
      <c r="D7" s="58">
        <f>D6/D5*100</f>
        <v>4.3680485338725985</v>
      </c>
      <c r="E7" s="7">
        <f>E6/E5*100</f>
        <v>4.944318654405989</v>
      </c>
      <c r="F7" s="58">
        <f>F6/F5*100</f>
        <v>4.3680485338725985</v>
      </c>
      <c r="G7" s="77" t="e">
        <f>G6/G5*100</f>
        <v>#REF!</v>
      </c>
    </row>
    <row r="8" spans="1:7" s="4" customFormat="1" ht="13.5" customHeight="1">
      <c r="A8" s="8">
        <v>3</v>
      </c>
      <c r="B8" s="9" t="s">
        <v>7</v>
      </c>
      <c r="C8" s="37" t="s">
        <v>3</v>
      </c>
      <c r="D8" s="39">
        <f>D5-D6</f>
        <v>23645</v>
      </c>
      <c r="E8" s="40">
        <f>E5-E6</f>
        <v>20571</v>
      </c>
      <c r="F8" s="39">
        <f>F5-F6</f>
        <v>23645</v>
      </c>
      <c r="G8" s="20" t="e">
        <f>G5-G6</f>
        <v>#REF!</v>
      </c>
    </row>
    <row r="9" spans="1:7" s="4" customFormat="1" ht="13.5" customHeight="1">
      <c r="A9" s="8">
        <v>4</v>
      </c>
      <c r="B9" s="9" t="s">
        <v>8</v>
      </c>
      <c r="C9" s="37" t="s">
        <v>3</v>
      </c>
      <c r="D9" s="39">
        <v>1436</v>
      </c>
      <c r="E9" s="40">
        <v>1194</v>
      </c>
      <c r="F9" s="39">
        <v>1436</v>
      </c>
      <c r="G9" s="20" t="e">
        <f>#REF!</f>
        <v>#REF!</v>
      </c>
    </row>
    <row r="10" spans="1:7" s="4" customFormat="1" ht="13.5" customHeight="1">
      <c r="A10" s="8"/>
      <c r="B10" s="9" t="s">
        <v>9</v>
      </c>
      <c r="C10" s="37" t="s">
        <v>6</v>
      </c>
      <c r="D10" s="7">
        <f>D9/D8%</f>
        <v>6.07316557411715</v>
      </c>
      <c r="E10" s="7">
        <f>E9/E8%</f>
        <v>5.804287589324777</v>
      </c>
      <c r="F10" s="7">
        <f>F9/F8%</f>
        <v>6.07316557411715</v>
      </c>
      <c r="G10" s="15" t="e">
        <f>G9/G8%</f>
        <v>#REF!</v>
      </c>
    </row>
    <row r="11" spans="1:7" s="4" customFormat="1" ht="13.5" customHeight="1">
      <c r="A11" s="8">
        <v>5</v>
      </c>
      <c r="B11" s="9" t="s">
        <v>10</v>
      </c>
      <c r="C11" s="37" t="s">
        <v>3</v>
      </c>
      <c r="D11" s="40">
        <v>22208</v>
      </c>
      <c r="E11" s="40">
        <f>E8-E9</f>
        <v>19377</v>
      </c>
      <c r="F11" s="40">
        <v>22208</v>
      </c>
      <c r="G11" s="78" t="e">
        <f>G8-G9</f>
        <v>#REF!</v>
      </c>
    </row>
    <row r="12" spans="1:7" s="4" customFormat="1" ht="13.5" customHeight="1">
      <c r="A12" s="8"/>
      <c r="B12" s="9" t="s">
        <v>11</v>
      </c>
      <c r="C12" s="37" t="s">
        <v>3</v>
      </c>
      <c r="D12" s="39">
        <v>4089</v>
      </c>
      <c r="E12" s="40">
        <v>4384</v>
      </c>
      <c r="F12" s="39">
        <v>4089</v>
      </c>
      <c r="G12" s="20" t="e">
        <f>#REF!</f>
        <v>#REF!</v>
      </c>
    </row>
    <row r="13" spans="1:7" s="4" customFormat="1" ht="13.5" customHeight="1">
      <c r="A13" s="8"/>
      <c r="B13" s="9" t="s">
        <v>12</v>
      </c>
      <c r="C13" s="37" t="s">
        <v>6</v>
      </c>
      <c r="D13" s="7">
        <f>D12/D11%</f>
        <v>18.41228386167147</v>
      </c>
      <c r="E13" s="10">
        <f>E12/E11%</f>
        <v>22.624761314961034</v>
      </c>
      <c r="F13" s="7">
        <f>F12/F11%</f>
        <v>18.41228386167147</v>
      </c>
      <c r="G13" s="15" t="e">
        <f>G12/G11%</f>
        <v>#REF!</v>
      </c>
    </row>
    <row r="14" spans="1:7" s="4" customFormat="1" ht="13.5" customHeight="1">
      <c r="A14" s="8"/>
      <c r="B14" s="9" t="s">
        <v>76</v>
      </c>
      <c r="C14" s="37" t="s">
        <v>3</v>
      </c>
      <c r="D14" s="7">
        <v>218</v>
      </c>
      <c r="E14" s="74">
        <v>245</v>
      </c>
      <c r="F14" s="7">
        <v>218</v>
      </c>
      <c r="G14" s="15" t="e">
        <f>#REF!</f>
        <v>#REF!</v>
      </c>
    </row>
    <row r="15" spans="1:7" s="4" customFormat="1" ht="13.5" customHeight="1">
      <c r="A15" s="8"/>
      <c r="B15" s="9" t="s">
        <v>79</v>
      </c>
      <c r="C15" s="37" t="s">
        <v>3</v>
      </c>
      <c r="D15" s="7">
        <v>1455</v>
      </c>
      <c r="E15" s="74">
        <v>1086</v>
      </c>
      <c r="F15" s="7">
        <v>1455</v>
      </c>
      <c r="G15" s="79" t="e">
        <f>#REF!</f>
        <v>#REF!</v>
      </c>
    </row>
    <row r="16" spans="1:7" s="4" customFormat="1" ht="13.5" customHeight="1">
      <c r="A16" s="8"/>
      <c r="B16" s="9" t="s">
        <v>77</v>
      </c>
      <c r="C16" s="37" t="s">
        <v>3</v>
      </c>
      <c r="D16" s="7">
        <v>2416</v>
      </c>
      <c r="E16" s="74">
        <v>3053</v>
      </c>
      <c r="F16" s="7">
        <v>2416</v>
      </c>
      <c r="G16" s="79" t="e">
        <f>#REF!</f>
        <v>#REF!</v>
      </c>
    </row>
    <row r="17" spans="1:7" s="4" customFormat="1" ht="13.5" customHeight="1">
      <c r="A17" s="8"/>
      <c r="B17" s="9" t="s">
        <v>78</v>
      </c>
      <c r="C17" s="37" t="s">
        <v>6</v>
      </c>
      <c r="D17" s="7">
        <f>D16/D11*100</f>
        <v>10.878962536023055</v>
      </c>
      <c r="E17" s="10">
        <f>E16/E11*100</f>
        <v>15.75579295040512</v>
      </c>
      <c r="F17" s="7">
        <f>F16/F11*100</f>
        <v>10.878962536023055</v>
      </c>
      <c r="G17" s="15" t="e">
        <f>G16/G11*100</f>
        <v>#REF!</v>
      </c>
    </row>
    <row r="18" spans="1:7" ht="25.5">
      <c r="A18" s="50">
        <v>1</v>
      </c>
      <c r="B18" s="51" t="s">
        <v>13</v>
      </c>
      <c r="C18" s="32" t="s">
        <v>14</v>
      </c>
      <c r="D18" s="41">
        <v>16822000</v>
      </c>
      <c r="E18" s="59">
        <f>13039633+170050</f>
        <v>13209683</v>
      </c>
      <c r="F18" s="41">
        <v>20185800</v>
      </c>
      <c r="G18" s="12" t="e">
        <f>G50*G62</f>
        <v>#REF!</v>
      </c>
    </row>
    <row r="19" spans="1:7" ht="25.5">
      <c r="A19" s="50">
        <v>2</v>
      </c>
      <c r="B19" s="51" t="s">
        <v>15</v>
      </c>
      <c r="C19" s="32" t="s">
        <v>14</v>
      </c>
      <c r="D19" s="41">
        <v>1395000</v>
      </c>
      <c r="E19" s="59">
        <v>1302214.91</v>
      </c>
      <c r="F19" s="41">
        <v>1604300</v>
      </c>
      <c r="G19" s="12" t="e">
        <f>G51*G63</f>
        <v>#REF!</v>
      </c>
    </row>
    <row r="20" spans="1:7" ht="25.5">
      <c r="A20" s="50">
        <v>3</v>
      </c>
      <c r="B20" s="51" t="s">
        <v>16</v>
      </c>
      <c r="C20" s="32" t="s">
        <v>14</v>
      </c>
      <c r="D20" s="42">
        <f>458000-D22</f>
        <v>444852</v>
      </c>
      <c r="E20" s="59">
        <v>300142</v>
      </c>
      <c r="F20" s="42">
        <v>461000</v>
      </c>
      <c r="G20" s="12">
        <f>G52*G64</f>
        <v>487774.8</v>
      </c>
    </row>
    <row r="21" spans="1:7" ht="25.5">
      <c r="A21" s="50">
        <v>4</v>
      </c>
      <c r="B21" s="51" t="s">
        <v>17</v>
      </c>
      <c r="C21" s="32" t="s">
        <v>14</v>
      </c>
      <c r="D21" s="42">
        <v>118000</v>
      </c>
      <c r="E21" s="59">
        <f>22779.66+30508.47+74715.35</f>
        <v>128003.48000000001</v>
      </c>
      <c r="F21" s="42">
        <v>176300</v>
      </c>
      <c r="G21" s="12" t="e">
        <f>G53*G65+G66*G54</f>
        <v>#REF!</v>
      </c>
    </row>
    <row r="22" spans="1:7" ht="12.75">
      <c r="A22" s="50"/>
      <c r="B22" s="51" t="s">
        <v>67</v>
      </c>
      <c r="C22" s="32" t="s">
        <v>66</v>
      </c>
      <c r="D22" s="42">
        <f>D67*D55</f>
        <v>13148</v>
      </c>
      <c r="E22" s="59">
        <v>12058</v>
      </c>
      <c r="F22" s="42"/>
      <c r="G22" s="12">
        <f>G67*G55</f>
        <v>19869.010000000002</v>
      </c>
    </row>
    <row r="23" spans="1:7" ht="25.5">
      <c r="A23" s="50">
        <v>5</v>
      </c>
      <c r="B23" s="51" t="s">
        <v>18</v>
      </c>
      <c r="C23" s="32" t="s">
        <v>14</v>
      </c>
      <c r="D23" s="42">
        <v>240000</v>
      </c>
      <c r="E23" s="59">
        <v>141888</v>
      </c>
      <c r="F23" s="42">
        <v>112100</v>
      </c>
      <c r="G23" s="12">
        <f>13169.64*12</f>
        <v>158035.68</v>
      </c>
    </row>
    <row r="24" spans="1:7" ht="25.5">
      <c r="A24" s="50">
        <v>6</v>
      </c>
      <c r="B24" s="51" t="s">
        <v>19</v>
      </c>
      <c r="C24" s="32" t="s">
        <v>14</v>
      </c>
      <c r="D24" s="42">
        <v>831000</v>
      </c>
      <c r="E24" s="59">
        <f>1149946.86+130000+57688+7878+560-128003</f>
        <v>1218069.86</v>
      </c>
      <c r="F24" s="42">
        <v>830900</v>
      </c>
      <c r="G24" s="12" t="e">
        <f>#REF!</f>
        <v>#REF!</v>
      </c>
    </row>
    <row r="25" spans="1:7" ht="25.5">
      <c r="A25" s="50"/>
      <c r="B25" s="51" t="s">
        <v>20</v>
      </c>
      <c r="C25" s="32" t="s">
        <v>14</v>
      </c>
      <c r="D25" s="42">
        <v>831000</v>
      </c>
      <c r="E25" s="59">
        <f>E24</f>
        <v>1218069.86</v>
      </c>
      <c r="F25" s="42">
        <f>F24</f>
        <v>830900</v>
      </c>
      <c r="G25" s="12">
        <f>F25</f>
        <v>830900</v>
      </c>
    </row>
    <row r="26" spans="1:7" ht="25.5">
      <c r="A26" s="50">
        <v>7</v>
      </c>
      <c r="B26" s="51" t="s">
        <v>21</v>
      </c>
      <c r="C26" s="32" t="s">
        <v>14</v>
      </c>
      <c r="D26" s="41">
        <v>4986000</v>
      </c>
      <c r="E26" s="59">
        <f>4215704+701356.3+12223</f>
        <v>4929283.3</v>
      </c>
      <c r="F26" s="41">
        <v>4986300</v>
      </c>
      <c r="G26" s="12" t="e">
        <f>#REF!</f>
        <v>#REF!</v>
      </c>
    </row>
    <row r="27" spans="1:7" ht="12.75">
      <c r="A27" s="50"/>
      <c r="B27" s="51" t="s">
        <v>22</v>
      </c>
      <c r="C27" s="32" t="s">
        <v>23</v>
      </c>
      <c r="D27" s="42">
        <v>36</v>
      </c>
      <c r="E27" s="59">
        <v>36</v>
      </c>
      <c r="F27" s="42">
        <v>36</v>
      </c>
      <c r="G27" s="12">
        <v>36</v>
      </c>
    </row>
    <row r="28" spans="1:7" ht="25.5">
      <c r="A28" s="50"/>
      <c r="B28" s="51" t="s">
        <v>24</v>
      </c>
      <c r="C28" s="32" t="s">
        <v>14</v>
      </c>
      <c r="D28" s="41">
        <f>D26/D27/12</f>
        <v>11541.666666666666</v>
      </c>
      <c r="E28" s="59">
        <f>E26/E27/12</f>
        <v>11410.378009259259</v>
      </c>
      <c r="F28" s="41">
        <f>F26/F27/12</f>
        <v>11542.361111111111</v>
      </c>
      <c r="G28" s="12" t="e">
        <f>G26/G27/12</f>
        <v>#REF!</v>
      </c>
    </row>
    <row r="29" spans="1:7" ht="12.75">
      <c r="A29" s="50">
        <v>8</v>
      </c>
      <c r="B29" s="51" t="s">
        <v>25</v>
      </c>
      <c r="C29" s="32" t="s">
        <v>14</v>
      </c>
      <c r="D29" s="41">
        <v>1336000</v>
      </c>
      <c r="E29" s="59">
        <f>1080390+169479+32831+5215</f>
        <v>1287915</v>
      </c>
      <c r="F29" s="41">
        <v>1336300</v>
      </c>
      <c r="G29" s="12" t="e">
        <f>G26*26.8%</f>
        <v>#REF!</v>
      </c>
    </row>
    <row r="30" spans="1:7" ht="12.75">
      <c r="A30" s="50">
        <v>9</v>
      </c>
      <c r="B30" s="51" t="s">
        <v>93</v>
      </c>
      <c r="C30" s="32" t="s">
        <v>14</v>
      </c>
      <c r="D30" s="42">
        <v>453000</v>
      </c>
      <c r="E30" s="59">
        <f>9502+99511+120830.36+1029+71250+29992+2183+134624+99813+804+39</f>
        <v>569577.36</v>
      </c>
      <c r="F30" s="42">
        <v>452500</v>
      </c>
      <c r="G30" s="12">
        <f>F30*1.1</f>
        <v>497750.00000000006</v>
      </c>
    </row>
    <row r="31" spans="1:7" ht="25.5">
      <c r="A31" s="50"/>
      <c r="B31" s="51" t="s">
        <v>26</v>
      </c>
      <c r="C31" s="32" t="s">
        <v>14</v>
      </c>
      <c r="D31" s="41">
        <f>D18+D19+D20+D21+D23+D24+D26+D29+D30+D22</f>
        <v>26639000</v>
      </c>
      <c r="E31" s="41">
        <f>E18+E19+E20+E21+E23+E24+E26+E29+E30+E22</f>
        <v>23098834.91</v>
      </c>
      <c r="F31" s="41">
        <f>F18+F19+F20+F21+F23+F24+F26+F29+F30+F22</f>
        <v>30145500</v>
      </c>
      <c r="G31" s="12" t="e">
        <f>G18+G19+G20+G21+G23+G24+G26+G29+G30+G22</f>
        <v>#REF!</v>
      </c>
    </row>
    <row r="32" spans="1:7" ht="25.5">
      <c r="A32" s="50"/>
      <c r="B32" s="51" t="s">
        <v>55</v>
      </c>
      <c r="C32" s="32" t="s">
        <v>14</v>
      </c>
      <c r="D32" s="41">
        <f>D31/D11</f>
        <v>1199.5226945244956</v>
      </c>
      <c r="E32" s="35">
        <f>E31/E11</f>
        <v>1192.0748779480828</v>
      </c>
      <c r="F32" s="41">
        <f>F31/F11</f>
        <v>1357.4162463976945</v>
      </c>
      <c r="G32" s="13" t="e">
        <f>G31/G11</f>
        <v>#REF!</v>
      </c>
    </row>
    <row r="33" spans="1:7" ht="63.75">
      <c r="A33" s="50"/>
      <c r="B33" s="51" t="s">
        <v>91</v>
      </c>
      <c r="C33" s="32"/>
      <c r="D33" s="41"/>
      <c r="E33" s="35"/>
      <c r="F33" s="41">
        <v>104500</v>
      </c>
      <c r="G33" s="13" t="e">
        <f>#REF!+#REF!</f>
        <v>#REF!</v>
      </c>
    </row>
    <row r="34" spans="1:7" ht="12.75">
      <c r="A34" s="50"/>
      <c r="B34" s="51" t="s">
        <v>81</v>
      </c>
      <c r="C34" s="32"/>
      <c r="D34" s="41">
        <f>D31+D33</f>
        <v>26639000</v>
      </c>
      <c r="E34" s="41">
        <f>E31+E33</f>
        <v>23098834.91</v>
      </c>
      <c r="F34" s="41">
        <f>F31+F33</f>
        <v>30250000</v>
      </c>
      <c r="G34" s="12" t="e">
        <f>G31+G33</f>
        <v>#REF!</v>
      </c>
    </row>
    <row r="35" spans="1:7" ht="12.75">
      <c r="A35" s="50"/>
      <c r="B35" s="51" t="s">
        <v>74</v>
      </c>
      <c r="C35" s="32"/>
      <c r="D35" s="41">
        <f>D34/D11</f>
        <v>1199.5226945244956</v>
      </c>
      <c r="E35" s="41">
        <f>E34/E11</f>
        <v>1192.0748779480828</v>
      </c>
      <c r="F35" s="41">
        <f>F34/F11</f>
        <v>1362.121757925072</v>
      </c>
      <c r="G35" s="13" t="e">
        <f>G34/G11</f>
        <v>#REF!</v>
      </c>
    </row>
    <row r="36" spans="1:7" ht="25.5">
      <c r="A36" s="50"/>
      <c r="B36" s="51" t="s">
        <v>51</v>
      </c>
      <c r="C36" s="32" t="s">
        <v>14</v>
      </c>
      <c r="D36" s="41">
        <f>D32*D12</f>
        <v>4904848.297910662</v>
      </c>
      <c r="E36" s="41">
        <f>E32*E12</f>
        <v>5226056.264924395</v>
      </c>
      <c r="F36" s="41">
        <f>F35*F12</f>
        <v>5569715.868155619</v>
      </c>
      <c r="G36" s="12" t="e">
        <f>G35*G12</f>
        <v>#REF!</v>
      </c>
    </row>
    <row r="37" spans="1:7" ht="25.5">
      <c r="A37" s="50">
        <v>10</v>
      </c>
      <c r="B37" s="51" t="s">
        <v>27</v>
      </c>
      <c r="C37" s="32" t="s">
        <v>14</v>
      </c>
      <c r="D37" s="41">
        <v>199000</v>
      </c>
      <c r="E37" s="41">
        <v>186954</v>
      </c>
      <c r="F37" s="41">
        <v>199000</v>
      </c>
      <c r="G37" s="12" t="e">
        <f>#REF!</f>
        <v>#REF!</v>
      </c>
    </row>
    <row r="38" spans="1:7" ht="25.5" hidden="1">
      <c r="A38" s="50"/>
      <c r="B38" s="51" t="s">
        <v>28</v>
      </c>
      <c r="C38" s="32" t="s">
        <v>14</v>
      </c>
      <c r="D38" s="42"/>
      <c r="E38" s="41"/>
      <c r="F38" s="42"/>
      <c r="G38" s="12">
        <v>0</v>
      </c>
    </row>
    <row r="39" spans="1:7" ht="25.5">
      <c r="A39" s="50"/>
      <c r="B39" s="51" t="s">
        <v>29</v>
      </c>
      <c r="C39" s="32" t="s">
        <v>14</v>
      </c>
      <c r="D39" s="41">
        <f>D36+D37</f>
        <v>5103848.297910662</v>
      </c>
      <c r="E39" s="41">
        <f>E36+E37</f>
        <v>5413010.264924395</v>
      </c>
      <c r="F39" s="41">
        <f>F36+F37</f>
        <v>5768715.868155619</v>
      </c>
      <c r="G39" s="12" t="e">
        <f>G36+G37</f>
        <v>#REF!</v>
      </c>
    </row>
    <row r="40" spans="1:7" ht="25.5">
      <c r="A40" s="50"/>
      <c r="B40" s="51" t="s">
        <v>52</v>
      </c>
      <c r="C40" s="11" t="s">
        <v>66</v>
      </c>
      <c r="D40" s="41">
        <f>D36+D37</f>
        <v>5103848.297910662</v>
      </c>
      <c r="E40" s="41">
        <f>E36+E37</f>
        <v>5413010.264924395</v>
      </c>
      <c r="F40" s="41">
        <f>F36+F37</f>
        <v>5768715.868155619</v>
      </c>
      <c r="G40" s="12" t="e">
        <f>G36+G37</f>
        <v>#REF!</v>
      </c>
    </row>
    <row r="41" spans="1:7" ht="25.5">
      <c r="A41" s="50"/>
      <c r="B41" s="52" t="s">
        <v>56</v>
      </c>
      <c r="C41" s="60" t="s">
        <v>30</v>
      </c>
      <c r="D41" s="44">
        <f>D40/D12</f>
        <v>1248.1898503083057</v>
      </c>
      <c r="E41" s="44">
        <f>E40/E12</f>
        <v>1234.719494736404</v>
      </c>
      <c r="F41" s="76">
        <f>F40/F12</f>
        <v>1410.788913708882</v>
      </c>
      <c r="G41" s="21" t="e">
        <f>G40/G12</f>
        <v>#REF!</v>
      </c>
    </row>
    <row r="42" spans="1:7" ht="12.75">
      <c r="A42" s="50"/>
      <c r="B42" s="51" t="s">
        <v>31</v>
      </c>
      <c r="C42" s="32" t="s">
        <v>30</v>
      </c>
      <c r="D42" s="45">
        <f>D49-D41</f>
        <v>63.81014969169428</v>
      </c>
      <c r="E42" s="35">
        <f>E49-E41</f>
        <v>77.28050526359607</v>
      </c>
      <c r="F42" s="45">
        <v>64</v>
      </c>
      <c r="G42" s="16" t="e">
        <f>G46/G12</f>
        <v>#REF!</v>
      </c>
    </row>
    <row r="43" spans="1:7" ht="12.75">
      <c r="A43" s="50"/>
      <c r="B43" s="51" t="s">
        <v>32</v>
      </c>
      <c r="C43" s="32" t="s">
        <v>6</v>
      </c>
      <c r="D43" s="47">
        <f>D42/D41*100</f>
        <v>5.112215074969006</v>
      </c>
      <c r="E43" s="36">
        <f>E42/E41%</f>
        <v>6.258952384978292</v>
      </c>
      <c r="F43" s="47">
        <f>F42/F41*100</f>
        <v>4.536468877668433</v>
      </c>
      <c r="G43" s="16" t="e">
        <f>G42/G41%</f>
        <v>#REF!</v>
      </c>
    </row>
    <row r="44" spans="1:7" ht="25.5">
      <c r="A44" s="50"/>
      <c r="B44" s="51" t="s">
        <v>33</v>
      </c>
      <c r="C44" s="32" t="s">
        <v>30</v>
      </c>
      <c r="D44" s="32">
        <v>13.12</v>
      </c>
      <c r="E44" s="35">
        <v>11.1</v>
      </c>
      <c r="F44" s="32">
        <v>14.75</v>
      </c>
      <c r="G44" s="16" t="e">
        <f>G49*0.01</f>
        <v>#REF!</v>
      </c>
    </row>
    <row r="45" spans="1:7" ht="12.75">
      <c r="A45" s="50"/>
      <c r="B45" s="51"/>
      <c r="C45" s="32" t="s">
        <v>6</v>
      </c>
      <c r="D45" s="42">
        <v>1</v>
      </c>
      <c r="E45" s="42">
        <v>1</v>
      </c>
      <c r="F45" s="42">
        <v>1</v>
      </c>
      <c r="G45" s="80">
        <v>1</v>
      </c>
    </row>
    <row r="46" spans="1:7" ht="25.5">
      <c r="A46" s="50"/>
      <c r="B46" s="51" t="s">
        <v>73</v>
      </c>
      <c r="C46" s="32"/>
      <c r="D46" s="41">
        <f>D42*D12</f>
        <v>260919.7020893379</v>
      </c>
      <c r="E46" s="42">
        <f>E42*E12</f>
        <v>338797.73507560516</v>
      </c>
      <c r="F46" s="41">
        <f>F42*F12</f>
        <v>261696</v>
      </c>
      <c r="G46" s="12">
        <f>F46</f>
        <v>261696</v>
      </c>
    </row>
    <row r="47" spans="1:7" ht="12.75" hidden="1">
      <c r="A47" s="50"/>
      <c r="B47" s="51" t="s">
        <v>74</v>
      </c>
      <c r="C47" s="32"/>
      <c r="D47" s="42"/>
      <c r="E47" s="42"/>
      <c r="F47" s="42"/>
      <c r="G47" s="13" t="e">
        <f>G46/G12</f>
        <v>#REF!</v>
      </c>
    </row>
    <row r="48" spans="1:7" ht="12.75" hidden="1">
      <c r="A48" s="50"/>
      <c r="B48" s="51" t="s">
        <v>75</v>
      </c>
      <c r="C48" s="32"/>
      <c r="D48" s="42"/>
      <c r="E48" s="42"/>
      <c r="F48" s="42"/>
      <c r="G48" s="13" t="e">
        <f>G47+G41</f>
        <v>#REF!</v>
      </c>
    </row>
    <row r="49" spans="1:8" ht="12.75">
      <c r="A49" s="50"/>
      <c r="B49" s="52" t="s">
        <v>34</v>
      </c>
      <c r="C49" s="60" t="s">
        <v>30</v>
      </c>
      <c r="D49" s="49">
        <v>1312</v>
      </c>
      <c r="E49" s="75">
        <v>1312</v>
      </c>
      <c r="F49" s="49">
        <f>F41+F42</f>
        <v>1474.788913708882</v>
      </c>
      <c r="G49" s="73" t="e">
        <f>G41+G42</f>
        <v>#REF!</v>
      </c>
      <c r="H49" s="82"/>
    </row>
    <row r="50" spans="1:7" ht="12.75">
      <c r="A50" s="50"/>
      <c r="B50" s="53" t="s">
        <v>57</v>
      </c>
      <c r="C50" s="61" t="s">
        <v>58</v>
      </c>
      <c r="D50" s="48">
        <f>D56*D5</f>
        <v>6032.9</v>
      </c>
      <c r="E50" s="48">
        <v>5385</v>
      </c>
      <c r="F50" s="48">
        <f>F56*F5</f>
        <v>6032.9</v>
      </c>
      <c r="G50" s="26">
        <f>G56*G5</f>
        <v>6329.6</v>
      </c>
    </row>
    <row r="51" spans="1:7" ht="12.75">
      <c r="A51" s="50"/>
      <c r="B51" s="53" t="s">
        <v>59</v>
      </c>
      <c r="C51" s="61" t="s">
        <v>80</v>
      </c>
      <c r="D51" s="48">
        <v>742</v>
      </c>
      <c r="E51" s="48">
        <v>663.18</v>
      </c>
      <c r="F51" s="47">
        <v>741.7</v>
      </c>
      <c r="G51" s="26">
        <f>G57*G5/1000</f>
        <v>744.2225</v>
      </c>
    </row>
    <row r="52" spans="1:7" ht="12.75">
      <c r="A52" s="50"/>
      <c r="B52" s="53" t="s">
        <v>60</v>
      </c>
      <c r="C52" s="61" t="s">
        <v>61</v>
      </c>
      <c r="D52" s="48">
        <v>37087</v>
      </c>
      <c r="E52" s="48">
        <v>31125</v>
      </c>
      <c r="F52" s="48">
        <v>37087</v>
      </c>
      <c r="G52" s="26">
        <f>G58*G5</f>
        <v>39560</v>
      </c>
    </row>
    <row r="53" spans="1:7" ht="12.75">
      <c r="A53" s="50"/>
      <c r="B53" s="53" t="s">
        <v>62</v>
      </c>
      <c r="C53" s="61" t="s">
        <v>63</v>
      </c>
      <c r="D53" s="48">
        <v>49449</v>
      </c>
      <c r="E53" s="48">
        <v>40000</v>
      </c>
      <c r="F53" s="48">
        <v>49449</v>
      </c>
      <c r="G53" s="26">
        <f>G59*G5</f>
        <v>49450</v>
      </c>
    </row>
    <row r="54" spans="1:7" ht="12.75">
      <c r="A54" s="50"/>
      <c r="B54" s="53" t="s">
        <v>64</v>
      </c>
      <c r="C54" s="61" t="s">
        <v>63</v>
      </c>
      <c r="D54" s="48">
        <v>692</v>
      </c>
      <c r="E54" s="48">
        <v>840</v>
      </c>
      <c r="F54" s="48">
        <v>692</v>
      </c>
      <c r="G54" s="26">
        <f>G60*G5</f>
        <v>692.3000000000001</v>
      </c>
    </row>
    <row r="55" spans="1:7" ht="12.75">
      <c r="A55" s="50"/>
      <c r="B55" s="51" t="s">
        <v>68</v>
      </c>
      <c r="C55" s="32" t="s">
        <v>61</v>
      </c>
      <c r="D55" s="48">
        <v>692</v>
      </c>
      <c r="E55" s="41">
        <v>417</v>
      </c>
      <c r="F55" s="48">
        <v>692</v>
      </c>
      <c r="G55" s="26">
        <f>G61*G5</f>
        <v>692.3000000000001</v>
      </c>
    </row>
    <row r="56" spans="1:7" ht="12.75">
      <c r="A56" s="50"/>
      <c r="B56" s="51" t="s">
        <v>35</v>
      </c>
      <c r="C56" s="32" t="s">
        <v>65</v>
      </c>
      <c r="D56" s="46">
        <v>0.244</v>
      </c>
      <c r="E56" s="43">
        <f>E50/E5</f>
        <v>0.2488332332147313</v>
      </c>
      <c r="F56" s="46">
        <v>0.244</v>
      </c>
      <c r="G56" s="18">
        <v>0.256</v>
      </c>
    </row>
    <row r="57" spans="1:7" ht="25.5">
      <c r="A57" s="50"/>
      <c r="B57" s="51" t="s">
        <v>37</v>
      </c>
      <c r="C57" s="32" t="s">
        <v>38</v>
      </c>
      <c r="D57" s="47">
        <v>30</v>
      </c>
      <c r="E57" s="42">
        <f>E51/E5*1000</f>
        <v>30.644609768494984</v>
      </c>
      <c r="F57" s="47">
        <v>30</v>
      </c>
      <c r="G57" s="17">
        <v>30.1</v>
      </c>
    </row>
    <row r="58" spans="1:7" ht="12.75">
      <c r="A58" s="50"/>
      <c r="B58" s="51" t="s">
        <v>39</v>
      </c>
      <c r="C58" s="32" t="s">
        <v>40</v>
      </c>
      <c r="D58" s="47">
        <v>1.5</v>
      </c>
      <c r="E58" s="35">
        <f>E52/E5</f>
        <v>1.4382422254054803</v>
      </c>
      <c r="F58" s="47">
        <v>1.5</v>
      </c>
      <c r="G58" s="17">
        <v>1.6</v>
      </c>
    </row>
    <row r="59" spans="1:7" ht="12.75">
      <c r="A59" s="50"/>
      <c r="B59" s="51" t="s">
        <v>41</v>
      </c>
      <c r="C59" s="32" t="s">
        <v>36</v>
      </c>
      <c r="D59" s="47">
        <v>2</v>
      </c>
      <c r="E59" s="35">
        <f>E53/E5</f>
        <v>1.8483434222078463</v>
      </c>
      <c r="F59" s="47">
        <v>2</v>
      </c>
      <c r="G59" s="17">
        <v>2</v>
      </c>
    </row>
    <row r="60" spans="1:7" ht="25.5">
      <c r="A60" s="50"/>
      <c r="B60" s="51" t="s">
        <v>42</v>
      </c>
      <c r="C60" s="32" t="s">
        <v>36</v>
      </c>
      <c r="D60" s="46">
        <v>0.028</v>
      </c>
      <c r="E60" s="43">
        <f>E54/E5</f>
        <v>0.038815211866364774</v>
      </c>
      <c r="F60" s="46">
        <v>0.028</v>
      </c>
      <c r="G60" s="18">
        <v>0.028</v>
      </c>
    </row>
    <row r="61" spans="1:7" ht="12.75">
      <c r="A61" s="50"/>
      <c r="B61" s="51" t="s">
        <v>69</v>
      </c>
      <c r="C61" s="32" t="s">
        <v>70</v>
      </c>
      <c r="D61" s="46">
        <v>0.028</v>
      </c>
      <c r="E61" s="43">
        <f>E55/E5</f>
        <v>0.019268980176516796</v>
      </c>
      <c r="F61" s="46">
        <v>0.028</v>
      </c>
      <c r="G61" s="18">
        <v>0.028</v>
      </c>
    </row>
    <row r="62" spans="1:7" ht="25.5">
      <c r="A62" s="50"/>
      <c r="B62" s="51" t="s">
        <v>43</v>
      </c>
      <c r="C62" s="32" t="s">
        <v>44</v>
      </c>
      <c r="D62" s="45">
        <v>2788.35</v>
      </c>
      <c r="E62" s="41">
        <f>E18/E50</f>
        <v>2453.0516248839367</v>
      </c>
      <c r="F62" s="45">
        <v>3346</v>
      </c>
      <c r="G62" s="16" t="e">
        <f>#REF!</f>
        <v>#REF!</v>
      </c>
    </row>
    <row r="63" spans="1:8" ht="12.75">
      <c r="A63" s="50"/>
      <c r="B63" s="51" t="s">
        <v>45</v>
      </c>
      <c r="C63" s="32" t="s">
        <v>53</v>
      </c>
      <c r="D63" s="45">
        <v>1880.8</v>
      </c>
      <c r="E63" s="41">
        <f>E19/E51</f>
        <v>1963.591950903224</v>
      </c>
      <c r="F63" s="45">
        <v>2162</v>
      </c>
      <c r="G63" s="16" t="e">
        <f>#REF!</f>
        <v>#REF!</v>
      </c>
      <c r="H63" s="38"/>
    </row>
    <row r="64" spans="1:7" ht="12.75">
      <c r="A64" s="50"/>
      <c r="B64" s="51" t="s">
        <v>46</v>
      </c>
      <c r="C64" s="32" t="s">
        <v>47</v>
      </c>
      <c r="D64" s="45">
        <v>12</v>
      </c>
      <c r="E64" s="35">
        <f>E20/E52</f>
        <v>9.643116465863454</v>
      </c>
      <c r="F64" s="45">
        <v>12</v>
      </c>
      <c r="G64" s="16">
        <v>12.33</v>
      </c>
    </row>
    <row r="65" spans="1:7" ht="12.75">
      <c r="A65" s="50"/>
      <c r="B65" s="51" t="s">
        <v>48</v>
      </c>
      <c r="C65" s="32" t="s">
        <v>49</v>
      </c>
      <c r="D65" s="45">
        <v>1.9</v>
      </c>
      <c r="E65" s="35">
        <f>(30508.47+74715.35)/40000</f>
        <v>2.6305955</v>
      </c>
      <c r="F65" s="45">
        <v>3</v>
      </c>
      <c r="G65" s="16" t="e">
        <f>#REF!</f>
        <v>#REF!</v>
      </c>
    </row>
    <row r="66" spans="1:7" ht="12.75">
      <c r="A66" s="69"/>
      <c r="B66" s="53" t="s">
        <v>50</v>
      </c>
      <c r="C66" s="61" t="s">
        <v>49</v>
      </c>
      <c r="D66" s="45">
        <v>34.24</v>
      </c>
      <c r="E66" s="36">
        <f>22779.66/E54</f>
        <v>27.118642857142856</v>
      </c>
      <c r="F66" s="45">
        <v>40.4</v>
      </c>
      <c r="G66" s="16" t="e">
        <f>#REF!</f>
        <v>#REF!</v>
      </c>
    </row>
    <row r="67" spans="1:7" ht="13.5" thickBot="1">
      <c r="A67" s="54"/>
      <c r="B67" s="55" t="s">
        <v>71</v>
      </c>
      <c r="C67" s="23" t="s">
        <v>72</v>
      </c>
      <c r="D67" s="25">
        <v>19</v>
      </c>
      <c r="E67" s="24">
        <f>E22/E55</f>
        <v>28.916067146282973</v>
      </c>
      <c r="F67" s="25">
        <v>23</v>
      </c>
      <c r="G67" s="19">
        <v>28.7</v>
      </c>
    </row>
    <row r="68" spans="1:2" ht="12.75">
      <c r="A68" s="56"/>
      <c r="B68" s="57"/>
    </row>
    <row r="69" spans="1:2" ht="12.75">
      <c r="A69" s="56"/>
      <c r="B69" s="57"/>
    </row>
    <row r="70" spans="1:2" ht="12.75">
      <c r="A70" s="56"/>
      <c r="B70" s="57"/>
    </row>
    <row r="71" spans="1:2" ht="12.75">
      <c r="A71" s="56"/>
      <c r="B71" s="57"/>
    </row>
    <row r="72" spans="1:2" ht="12.75">
      <c r="A72" s="56"/>
      <c r="B72" s="57"/>
    </row>
    <row r="73" spans="1:2" ht="12.75">
      <c r="A73" s="56"/>
      <c r="B73" s="57"/>
    </row>
    <row r="74" spans="1:2" ht="12.75">
      <c r="A74" s="56"/>
      <c r="B74" s="57"/>
    </row>
    <row r="75" spans="1:2" ht="12.75">
      <c r="A75" s="56"/>
      <c r="B75" s="57"/>
    </row>
    <row r="76" spans="1:2" ht="12.75">
      <c r="A76" s="56"/>
      <c r="B76" s="57"/>
    </row>
    <row r="77" spans="1:2" ht="12.75">
      <c r="A77" s="56"/>
      <c r="B77" s="57"/>
    </row>
    <row r="78" spans="1:2" ht="12.75">
      <c r="A78" s="56"/>
      <c r="B78" s="57"/>
    </row>
    <row r="79" spans="1:2" ht="12.75">
      <c r="A79" s="56"/>
      <c r="B79" s="57"/>
    </row>
    <row r="80" spans="1:2" ht="12.75">
      <c r="A80" s="56"/>
      <c r="B80" s="57"/>
    </row>
    <row r="81" spans="1:2" ht="12.75">
      <c r="A81" s="56"/>
      <c r="B81" s="57"/>
    </row>
    <row r="82" spans="1:2" ht="12.75">
      <c r="A82" s="56"/>
      <c r="B82" s="57"/>
    </row>
    <row r="83" spans="1:2" ht="12.75">
      <c r="A83" s="56"/>
      <c r="B83" s="57"/>
    </row>
    <row r="84" spans="1:2" ht="12.75">
      <c r="A84" s="56"/>
      <c r="B84" s="57"/>
    </row>
    <row r="85" spans="1:2" ht="12.75">
      <c r="A85" s="56"/>
      <c r="B85" s="57"/>
    </row>
    <row r="86" spans="1:2" ht="12.75">
      <c r="A86" s="56"/>
      <c r="B86" s="57"/>
    </row>
    <row r="87" spans="1:2" ht="12.75">
      <c r="A87" s="56"/>
      <c r="B87" s="57"/>
    </row>
    <row r="88" spans="1:2" ht="12.75">
      <c r="A88" s="56"/>
      <c r="B88" s="57"/>
    </row>
    <row r="89" spans="1:2" ht="12.75">
      <c r="A89" s="56"/>
      <c r="B89" s="57"/>
    </row>
    <row r="90" spans="1:2" ht="12.75">
      <c r="A90" s="56"/>
      <c r="B90" s="57"/>
    </row>
    <row r="91" spans="1:2" ht="12.75">
      <c r="A91" s="56"/>
      <c r="B91" s="57"/>
    </row>
    <row r="92" spans="1:2" ht="12.75">
      <c r="A92" s="56"/>
      <c r="B92" s="57"/>
    </row>
    <row r="93" spans="1:2" ht="12.75">
      <c r="A93" s="56"/>
      <c r="B93" s="57"/>
    </row>
    <row r="94" spans="1:2" ht="12.75">
      <c r="A94" s="56"/>
      <c r="B94" s="57"/>
    </row>
    <row r="95" spans="1:2" ht="12.75">
      <c r="A95" s="56"/>
      <c r="B95" s="57"/>
    </row>
    <row r="96" spans="1:2" ht="12.75">
      <c r="A96" s="56"/>
      <c r="B96" s="57"/>
    </row>
    <row r="97" spans="1:2" ht="12.75">
      <c r="A97" s="56"/>
      <c r="B97" s="57"/>
    </row>
    <row r="98" spans="1:2" ht="12.75">
      <c r="A98" s="56"/>
      <c r="B98" s="57"/>
    </row>
    <row r="99" spans="1:2" ht="12.75">
      <c r="A99" s="56"/>
      <c r="B99" s="57"/>
    </row>
    <row r="100" spans="1:2" ht="12.75">
      <c r="A100" s="56"/>
      <c r="B100" s="57"/>
    </row>
    <row r="101" spans="1:2" ht="12.75">
      <c r="A101" s="56"/>
      <c r="B101" s="57"/>
    </row>
    <row r="102" spans="1:2" ht="12.75">
      <c r="A102" s="56"/>
      <c r="B102" s="57"/>
    </row>
    <row r="103" spans="1:2" ht="12.75">
      <c r="A103" s="56"/>
      <c r="B103" s="57"/>
    </row>
    <row r="104" spans="1:2" ht="12.75">
      <c r="A104" s="56"/>
      <c r="B104" s="57"/>
    </row>
    <row r="105" spans="1:2" ht="12.75">
      <c r="A105" s="56"/>
      <c r="B105" s="57"/>
    </row>
    <row r="106" spans="1:2" ht="12.75">
      <c r="A106" s="56"/>
      <c r="B106" s="57"/>
    </row>
    <row r="107" spans="1:2" ht="12.75">
      <c r="A107" s="56"/>
      <c r="B107" s="57"/>
    </row>
    <row r="108" spans="1:2" ht="12.75">
      <c r="A108" s="56"/>
      <c r="B108" s="57"/>
    </row>
    <row r="109" spans="1:2" ht="12.75">
      <c r="A109" s="56"/>
      <c r="B109" s="57"/>
    </row>
    <row r="110" spans="1:2" ht="12.75">
      <c r="A110" s="56"/>
      <c r="B110" s="57"/>
    </row>
    <row r="111" spans="1:2" ht="12.75">
      <c r="A111" s="56"/>
      <c r="B111" s="57"/>
    </row>
    <row r="112" spans="1:2" ht="12.75">
      <c r="A112" s="56"/>
      <c r="B112" s="57"/>
    </row>
    <row r="113" spans="1:2" ht="12.75">
      <c r="A113" s="56"/>
      <c r="B113" s="57"/>
    </row>
    <row r="114" spans="1:2" ht="12.75">
      <c r="A114" s="56"/>
      <c r="B114" s="57"/>
    </row>
    <row r="115" spans="1:2" ht="12.75">
      <c r="A115" s="56"/>
      <c r="B115" s="57"/>
    </row>
    <row r="116" spans="1:2" ht="12.75">
      <c r="A116" s="56"/>
      <c r="B116" s="57"/>
    </row>
    <row r="117" spans="1:2" ht="12.75">
      <c r="A117" s="56"/>
      <c r="B117" s="57"/>
    </row>
    <row r="118" spans="1:2" ht="12.75">
      <c r="A118" s="56"/>
      <c r="B118" s="57"/>
    </row>
    <row r="119" spans="1:2" ht="12.75">
      <c r="A119" s="56"/>
      <c r="B119" s="57"/>
    </row>
    <row r="120" spans="1:2" ht="12.75">
      <c r="A120" s="56"/>
      <c r="B120" s="57"/>
    </row>
    <row r="121" spans="1:2" ht="12.75">
      <c r="A121" s="56"/>
      <c r="B121" s="57"/>
    </row>
    <row r="122" spans="1:2" ht="12.75">
      <c r="A122" s="56"/>
      <c r="B122" s="57"/>
    </row>
    <row r="123" spans="1:2" ht="12.75">
      <c r="A123" s="56"/>
      <c r="B123" s="57"/>
    </row>
    <row r="124" spans="1:2" ht="12.75">
      <c r="A124" s="56"/>
      <c r="B124" s="57"/>
    </row>
    <row r="125" spans="1:2" ht="12.75">
      <c r="A125" s="56"/>
      <c r="B125" s="57"/>
    </row>
    <row r="126" spans="1:2" ht="12.75">
      <c r="A126" s="56"/>
      <c r="B126" s="57"/>
    </row>
    <row r="127" spans="1:2" ht="12.75">
      <c r="A127" s="56"/>
      <c r="B127" s="57"/>
    </row>
    <row r="128" spans="1:2" ht="12.75">
      <c r="A128" s="56"/>
      <c r="B128" s="57"/>
    </row>
    <row r="129" spans="1:2" ht="12.75">
      <c r="A129" s="56"/>
      <c r="B129" s="57"/>
    </row>
    <row r="130" spans="1:2" ht="12.75">
      <c r="A130" s="56"/>
      <c r="B130" s="57"/>
    </row>
    <row r="131" spans="1:2" ht="12.75">
      <c r="A131" s="56"/>
      <c r="B131" s="57"/>
    </row>
    <row r="132" spans="1:2" ht="12.75">
      <c r="A132" s="56"/>
      <c r="B132" s="57"/>
    </row>
    <row r="133" spans="1:2" ht="12.75">
      <c r="A133" s="56"/>
      <c r="B133" s="57"/>
    </row>
    <row r="134" spans="1:2" ht="12.75">
      <c r="A134" s="56"/>
      <c r="B134" s="57"/>
    </row>
    <row r="135" spans="1:2" ht="12.75">
      <c r="A135" s="56"/>
      <c r="B135" s="57"/>
    </row>
    <row r="136" spans="1:2" ht="12.75">
      <c r="A136" s="56"/>
      <c r="B136" s="57"/>
    </row>
    <row r="137" spans="1:2" ht="12.75">
      <c r="A137" s="56"/>
      <c r="B137" s="57"/>
    </row>
    <row r="138" spans="1:2" ht="12.75">
      <c r="A138" s="56"/>
      <c r="B138" s="57"/>
    </row>
    <row r="139" spans="1:2" ht="12.75">
      <c r="A139" s="56"/>
      <c r="B139" s="57"/>
    </row>
    <row r="140" spans="1:2" ht="12.75">
      <c r="A140" s="56"/>
      <c r="B140" s="57"/>
    </row>
    <row r="141" spans="1:2" ht="12.75">
      <c r="A141" s="56"/>
      <c r="B141" s="57"/>
    </row>
    <row r="142" spans="1:2" ht="12.75">
      <c r="A142" s="56"/>
      <c r="B142" s="57"/>
    </row>
    <row r="143" spans="1:2" ht="12.75">
      <c r="A143" s="56"/>
      <c r="B143" s="57"/>
    </row>
    <row r="144" spans="1:2" ht="12.75">
      <c r="A144" s="56"/>
      <c r="B144" s="57"/>
    </row>
    <row r="145" spans="1:2" ht="12.75">
      <c r="A145" s="56"/>
      <c r="B145" s="57"/>
    </row>
    <row r="146" spans="1:2" ht="12.75">
      <c r="A146" s="56"/>
      <c r="B146" s="57"/>
    </row>
    <row r="147" spans="1:2" ht="12.75">
      <c r="A147" s="56"/>
      <c r="B147" s="57"/>
    </row>
    <row r="148" spans="1:2" ht="12.75">
      <c r="A148" s="56"/>
      <c r="B148" s="57"/>
    </row>
    <row r="149" spans="1:2" ht="12.75">
      <c r="A149" s="56"/>
      <c r="B149" s="57"/>
    </row>
    <row r="150" spans="1:2" ht="12.75">
      <c r="A150" s="56"/>
      <c r="B150" s="57"/>
    </row>
    <row r="151" spans="1:2" ht="12.75">
      <c r="A151" s="56"/>
      <c r="B151" s="57"/>
    </row>
    <row r="152" spans="1:2" ht="12.75">
      <c r="A152" s="56"/>
      <c r="B152" s="57"/>
    </row>
    <row r="153" spans="1:2" ht="12.75">
      <c r="A153" s="56"/>
      <c r="B153" s="57"/>
    </row>
    <row r="154" spans="1:2" ht="12.75">
      <c r="A154" s="56"/>
      <c r="B154" s="57"/>
    </row>
  </sheetData>
  <mergeCells count="2">
    <mergeCell ref="A1:F1"/>
    <mergeCell ref="A2:F2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r:id="rId1"/>
  <rowBreaks count="1" manualBreakCount="1">
    <brk id="3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22">
      <selection activeCell="A16" sqref="A16"/>
    </sheetView>
  </sheetViews>
  <sheetFormatPr defaultColWidth="9.140625" defaultRowHeight="12.75"/>
  <cols>
    <col min="1" max="1" width="88.28125" style="0" customWidth="1"/>
    <col min="2" max="2" width="17.7109375" style="0" customWidth="1"/>
    <col min="5" max="5" width="7.28125" style="0" customWidth="1"/>
  </cols>
  <sheetData>
    <row r="1" spans="1:6" ht="13.5" customHeight="1">
      <c r="A1" s="1" t="s">
        <v>82</v>
      </c>
      <c r="B1" s="33"/>
      <c r="C1" s="1"/>
      <c r="D1" s="1"/>
      <c r="E1" s="1"/>
      <c r="F1" s="1"/>
    </row>
    <row r="2" spans="1:2" ht="12.75">
      <c r="A2" s="1" t="s">
        <v>101</v>
      </c>
      <c r="B2" s="33"/>
    </row>
    <row r="3" ht="12.75">
      <c r="B3" s="33"/>
    </row>
    <row r="4" spans="1:2" ht="12.75" customHeight="1">
      <c r="A4" s="14"/>
      <c r="B4" s="22"/>
    </row>
    <row r="5" spans="1:2" ht="38.25">
      <c r="A5" s="70" t="s">
        <v>83</v>
      </c>
      <c r="B5" s="27"/>
    </row>
    <row r="6" spans="1:2" ht="12.75">
      <c r="A6" s="70"/>
      <c r="B6" s="27"/>
    </row>
    <row r="7" spans="1:2" ht="38.25">
      <c r="A7" s="70" t="s">
        <v>84</v>
      </c>
      <c r="B7" s="27"/>
    </row>
    <row r="8" spans="1:2" ht="12.75">
      <c r="A8" s="70"/>
      <c r="B8" s="27"/>
    </row>
    <row r="9" spans="1:2" ht="12.75">
      <c r="A9" s="70" t="s">
        <v>85</v>
      </c>
      <c r="B9" s="27"/>
    </row>
    <row r="10" spans="1:2" ht="12.75">
      <c r="A10" s="71"/>
      <c r="B10" s="27"/>
    </row>
    <row r="11" spans="1:2" ht="12.75">
      <c r="A11" s="72" t="s">
        <v>103</v>
      </c>
      <c r="B11" s="27"/>
    </row>
    <row r="12" spans="1:2" ht="12.75">
      <c r="A12" s="28" t="s">
        <v>104</v>
      </c>
      <c r="B12" s="27"/>
    </row>
    <row r="13" spans="1:2" ht="12.75">
      <c r="A13" s="29"/>
      <c r="B13" s="27"/>
    </row>
    <row r="14" spans="1:2" ht="12.75">
      <c r="A14" s="29" t="s">
        <v>95</v>
      </c>
      <c r="B14" s="27"/>
    </row>
    <row r="15" spans="1:2" ht="12.75">
      <c r="A15" s="29"/>
      <c r="B15" s="27"/>
    </row>
    <row r="16" spans="1:2" ht="12.75">
      <c r="A16" s="29" t="s">
        <v>96</v>
      </c>
      <c r="B16" s="27"/>
    </row>
    <row r="17" spans="1:2" ht="12.75">
      <c r="A17" s="28"/>
      <c r="B17" s="27"/>
    </row>
    <row r="18" spans="1:2" ht="12.75">
      <c r="A18" s="29" t="s">
        <v>86</v>
      </c>
      <c r="B18" s="27"/>
    </row>
    <row r="19" spans="1:2" ht="12.75">
      <c r="A19" s="29"/>
      <c r="B19" s="27"/>
    </row>
    <row r="20" spans="1:2" ht="26.25" customHeight="1">
      <c r="A20" s="72" t="s">
        <v>97</v>
      </c>
      <c r="B20" s="27"/>
    </row>
    <row r="21" spans="1:2" ht="12.75">
      <c r="A21" s="29"/>
      <c r="B21" s="27"/>
    </row>
    <row r="22" spans="1:2" ht="25.5">
      <c r="A22" s="72" t="s">
        <v>87</v>
      </c>
      <c r="B22" s="27"/>
    </row>
    <row r="23" spans="1:2" ht="12.75">
      <c r="A23" s="29"/>
      <c r="B23" s="27"/>
    </row>
    <row r="24" spans="1:2" ht="12.75">
      <c r="A24" s="29" t="s">
        <v>88</v>
      </c>
      <c r="B24" s="27"/>
    </row>
    <row r="25" spans="1:2" ht="12.75">
      <c r="A25" s="29"/>
      <c r="B25" s="27"/>
    </row>
    <row r="26" spans="1:2" ht="25.5">
      <c r="A26" s="72" t="s">
        <v>92</v>
      </c>
      <c r="B26" s="27"/>
    </row>
    <row r="27" spans="1:2" ht="12.75">
      <c r="A27" s="72"/>
      <c r="B27" s="27"/>
    </row>
    <row r="28" spans="1:2" ht="12.75">
      <c r="A28" s="72" t="s">
        <v>89</v>
      </c>
      <c r="B28" s="27"/>
    </row>
    <row r="29" spans="1:2" ht="12.75">
      <c r="A29" s="72" t="s">
        <v>108</v>
      </c>
      <c r="B29" s="27"/>
    </row>
    <row r="30" spans="1:2" ht="12.75">
      <c r="A30" s="72" t="s">
        <v>109</v>
      </c>
      <c r="B30" s="27"/>
    </row>
    <row r="31" spans="1:2" ht="12.75">
      <c r="A31" s="72"/>
      <c r="B31" s="27"/>
    </row>
    <row r="32" spans="1:2" ht="51">
      <c r="A32" s="72" t="s">
        <v>98</v>
      </c>
      <c r="B32" s="27"/>
    </row>
    <row r="33" spans="1:2" ht="12.75">
      <c r="A33" s="72"/>
      <c r="B33" s="27"/>
    </row>
    <row r="34" spans="1:2" ht="38.25">
      <c r="A34" s="72" t="s">
        <v>90</v>
      </c>
      <c r="B34" s="27"/>
    </row>
    <row r="35" spans="1:2" ht="12.75">
      <c r="A35" s="72"/>
      <c r="B35" s="27"/>
    </row>
    <row r="36" spans="1:2" ht="12.75">
      <c r="A36" s="29" t="s">
        <v>102</v>
      </c>
      <c r="B36" s="27"/>
    </row>
    <row r="37" spans="1:2" ht="12.75">
      <c r="A37" s="29"/>
      <c r="B37" s="27"/>
    </row>
    <row r="38" spans="1:256" ht="12.75">
      <c r="A38" s="29" t="s">
        <v>110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" ht="12.75">
      <c r="A39" s="29"/>
      <c r="B39" s="27"/>
    </row>
    <row r="40" spans="1:2" ht="12.75">
      <c r="A40" s="34"/>
      <c r="B40" s="30"/>
    </row>
    <row r="41" ht="12.75">
      <c r="B41" s="31"/>
    </row>
    <row r="42" ht="12.75">
      <c r="B42" s="3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Соколова</cp:lastModifiedBy>
  <cp:lastPrinted>2010-11-10T05:32:42Z</cp:lastPrinted>
  <dcterms:created xsi:type="dcterms:W3CDTF">1996-10-08T23:32:33Z</dcterms:created>
  <dcterms:modified xsi:type="dcterms:W3CDTF">2010-11-10T05:46:28Z</dcterms:modified>
  <cp:category/>
  <cp:version/>
  <cp:contentType/>
  <cp:contentStatus/>
</cp:coreProperties>
</file>